
<file path=[Content_Types].xml><?xml version="1.0" encoding="utf-8"?>
<Types xmlns="http://schemas.openxmlformats.org/package/2006/content-types">
  <Override PartName="/xl/ctrlProps/ctrlProp49.xml" ContentType="application/vnd.ms-excel.controlproperties+xml"/>
  <Override PartName="/xl/ctrlProps/ctrlProp78.xml" ContentType="application/vnd.ms-excel.contro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xl/ctrlProps/ctrlProp47.xml" ContentType="application/vnd.ms-excel.controlproperties+xml"/>
  <Override PartName="/xl/ctrlProps/ctrlProp29.xml" ContentType="application/vnd.ms-excel.controlproperties+xml"/>
  <Override PartName="/xl/ctrlProps/ctrlProp76.xml" ContentType="application/vnd.ms-excel.controlproperties+xml"/>
  <Override PartName="/xl/ctrlProps/ctrlProp58.xml" ContentType="application/vnd.ms-excel.controlproperties+xml"/>
  <Override PartName="/xl/ctrlProps/ctrlProp38.xml" ContentType="application/vnd.ms-excel.controlproperties+xml"/>
  <Override PartName="/xl/ctrlProps/ctrlProp67.xml" ContentType="application/vnd.ms-excel.controlproperties+xml"/>
  <Override PartName="/xl/ctrlProps/ctrlProp36.xml" ContentType="application/vnd.ms-excel.controlproperties+xml"/>
  <Override PartName="/xl/ctrlProps/ctrlProp18.xml" ContentType="application/vnd.ms-excel.controlproperties+xml"/>
  <Override PartName="/xl/ctrlProps/ctrlProp65.xml" ContentType="application/vnd.ms-excel.controlproperties+xml"/>
  <Override PartName="/xl/ctrlProps/ctrlProp27.xml" ContentType="application/vnd.ms-excel.controlproperties+xml"/>
  <Override PartName="/xl/ctrlProps/ctrlProp45.xml" ContentType="application/vnd.ms-excel.controlproperties+xml"/>
  <Override PartName="/xl/ctrlProps/ctrlProp74.xml" ContentType="application/vnd.ms-excel.controlproperties+xml"/>
  <Override PartName="/xl/ctrlProps/ctrlProp56.xml" ContentType="application/vnd.ms-excel.controlproperties+xml"/>
  <Default Extension="rels" ContentType="application/vnd.openxmlformats-package.relationships+xml"/>
  <Default Extension="xml" ContentType="application/xml"/>
  <Override PartName="/xl/worksheets/sheet5.xml" ContentType="application/vnd.openxmlformats-officedocument.spreadsheetml.worksheet+xml"/>
  <Override PartName="/xl/ctrlProps/ctrlProp52.xml" ContentType="application/vnd.ms-excel.controlproperties+xml"/>
  <Override PartName="/xl/ctrlProps/ctrlProp81.xml" ContentType="application/vnd.ms-excel.controlproperties+xml"/>
  <Override PartName="/xl/ctrlProps/ctrlProp34.xml" ContentType="application/vnd.ms-excel.controlproperties+xml"/>
  <Override PartName="/xl/ctrlProps/ctrlProp63.xml" ContentType="application/vnd.ms-excel.controlproperties+xml"/>
  <Override PartName="/xl/ctrlProps/ctrlProp16.xml" ContentType="application/vnd.ms-excel.controlproperties+xml"/>
  <Override PartName="/xl/ctrlProps/ctrlProp43.xml" ContentType="application/vnd.ms-excel.controlproperties+xml"/>
  <Override PartName="/xl/ctrlProps/ctrlProp72.xml" ContentType="application/vnd.ms-excel.controlproperties+xml"/>
  <Override PartName="/xl/ctrlProps/ctrlProp25.xml" ContentType="application/vnd.ms-excel.controlproperties+xml"/>
  <Override PartName="/xl/ctrlProps/ctrlProp54.xml" ContentType="application/vnd.ms-excel.controlproperties+xml"/>
  <Override PartName="/xl/worksheets/sheet3.xml" ContentType="application/vnd.openxmlformats-officedocument.spreadsheetml.worksheet+xml"/>
  <Override PartName="/xl/ctrlProps/ctrlProp23.xml" ContentType="application/vnd.ms-excel.controlproperties+xml"/>
  <Override PartName="/xl/ctrlProps/ctrlProp8.xml" ContentType="application/vnd.ms-excel.controlproperties+xml"/>
  <Override PartName="/xl/ctrlProps/ctrlProp50.xml" ContentType="application/vnd.ms-excel.controlproperties+xml"/>
  <Override PartName="/xl/ctrlProps/ctrlProp41.xml" ContentType="application/vnd.ms-excel.controlproperties+xml"/>
  <Override PartName="/xl/ctrlProps/ctrlProp70.xml" ContentType="application/vnd.ms-excel.controlproperties+xml"/>
  <Override PartName="/xl/ctrlProps/ctrlProp32.xml" ContentType="application/vnd.ms-excel.controlproperties+xml"/>
  <Override PartName="/xl/ctrlProps/ctrlProp61.xml" ContentType="application/vnd.ms-excel.controlproperties+xml"/>
  <Override PartName="/xl/ctrlProps/ctrlProp14.xml" ContentType="application/vnd.ms-excel.controlproperties+xml"/>
  <Override PartName="/xl/worksheets/sheet1.xml" ContentType="application/vnd.openxmlformats-officedocument.spreadsheetml.worksheet+xml"/>
  <Override PartName="/xl/ctrlProps/ctrlProp21.xml" ContentType="application/vnd.ms-excel.controlproperties+xml"/>
  <Override PartName="/xl/ctrlProps/ctrlProp6.xml" ContentType="application/vnd.ms-excel.controlproperties+xml"/>
  <Override PartName="/xl/ctrlProps/ctrlProp30.xml" ContentType="application/vnd.ms-excel.controlproperties+xml"/>
  <Override PartName="/xl/ctrlProps/ctrlProp12.xml" ContentType="application/vnd.ms-excel.controlproperties+xml"/>
  <Override PartName="/xl/sharedStrings.xml" ContentType="application/vnd.openxmlformats-officedocument.spreadsheetml.sharedStrings+xml"/>
  <Override PartName="/xl/ctrlProps/ctrlProp10.xml" ContentType="application/vnd.ms-excel.controlproperties+xml"/>
  <Override PartName="/xl/ctrlProps/ctrlProp4.xml" ContentType="application/vnd.ms-excel.controlproperties+xml"/>
  <Override PartName="/xl/ctrlProps/ctrlProp2.xml" ContentType="application/vnd.ms-excel.controlproperties+xml"/>
  <Default Extension="bin" ContentType="application/vnd.openxmlformats-officedocument.spreadsheetml.printerSettings"/>
  <Override PartName="/xl/ctrlProps/ctrlProp68.xml" ContentType="application/vnd.ms-excel.controlproperties+xml"/>
  <Override PartName="/xl/ctrlProps/ctrlProp79.xml" ContentType="application/vnd.ms-excel.controlproperties+xml"/>
  <Override PartName="/xl/ctrlProps/ctrlProp77.xml" ContentType="application/vnd.ms-excel.controlproperties+xml"/>
  <Override PartName="/xl/ctrlProps/ctrlProp59.xml" ContentType="application/vnd.ms-excel.controlproperties+xml"/>
  <Override PartName="/xl/ctrlProps/ctrlProp39.xml" ContentType="application/vnd.ms-excel.controlproperties+xml"/>
  <Override PartName="/xl/ctrlProps/ctrlProp28.xml" ContentType="application/vnd.ms-excel.controlproperties+xml"/>
  <Override PartName="/xl/ctrlProps/ctrlProp57.xml" ContentType="application/vnd.ms-excel.controlproperties+xml"/>
  <Override PartName="/xl/ctrlProps/ctrlProp75.xml" ContentType="application/vnd.ms-excel.controlproperties+xml"/>
  <Override PartName="/xl/ctrlProps/ctrlProp19.xml" ContentType="application/vnd.ms-excel.controlproperties+xml"/>
  <Override PartName="/xl/ctrlProps/ctrlProp66.xml" ContentType="application/vnd.ms-excel.controlproperties+xml"/>
  <Override PartName="/xl/ctrlProps/ctrlProp48.xml" ContentType="application/vnd.ms-excel.controlproperties+xml"/>
  <Default Extension="jpeg" ContentType="image/jpeg"/>
  <Override PartName="/xl/ctrlProps/ctrlProp73.xml" ContentType="application/vnd.ms-excel.controlproperties+xml"/>
  <Override PartName="/xl/ctrlProps/ctrlProp26.xml" ContentType="application/vnd.ms-excel.controlproperties+xml"/>
  <Override PartName="/xl/ctrlProps/ctrlProp37.xml" ContentType="application/vnd.ms-excel.controlproperties+xml"/>
  <Override PartName="/xl/ctrlProps/ctrlProp55.xml" ContentType="application/vnd.ms-excel.controlproperties+xml"/>
  <Override PartName="/xl/ctrlProps/ctrlProp64.xml" ContentType="application/vnd.ms-excel.controlproperties+xml"/>
  <Override PartName="/xl/ctrlProps/ctrlProp17.xml" ContentType="application/vnd.ms-excel.controlproperties+xml"/>
  <Override PartName="/xl/ctrlProps/ctrlProp46.xml" ContentType="application/vnd.ms-excel.controlproperties+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ctrlProps/ctrlProp15.xml" ContentType="application/vnd.ms-excel.controlproperties+xml"/>
  <Override PartName="/xl/ctrlProps/ctrlProp44.xml" ContentType="application/vnd.ms-excel.controlproperties+xml"/>
  <Override PartName="/xl/ctrlProps/ctrlProp71.xml" ContentType="application/vnd.ms-excel.controlproperties+xml"/>
  <Override PartName="/xl/ctrlProps/ctrlProp62.xml" ContentType="application/vnd.ms-excel.controlproperties+xml"/>
  <Override PartName="/xl/ctrlProps/ctrlProp24.xml" ContentType="application/vnd.ms-excel.controlproperties+xml"/>
  <Override PartName="/xl/ctrlProps/ctrlProp53.xml" ContentType="application/vnd.ms-excel.controlproperties+xml"/>
  <Override PartName="/xl/ctrlProps/ctrlProp9.xml" ContentType="application/vnd.ms-excel.controlproperties+xml"/>
  <Override PartName="/xl/ctrlProps/ctrlProp35.xml" ContentType="application/vnd.ms-excel.controlpropertie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ctrlProps/ctrlProp60.xml" ContentType="application/vnd.ms-excel.controlproperties+xml"/>
  <Override PartName="/xl/ctrlProps/ctrlProp13.xml" ContentType="application/vnd.ms-excel.controlproperties+xml"/>
  <Override PartName="/xl/ctrlProps/ctrlProp42.xml" ContentType="application/vnd.ms-excel.controlproperties+xml"/>
  <Override PartName="/xl/ctrlProps/ctrlProp7.xml" ContentType="application/vnd.ms-excel.controlproperties+xml"/>
  <Override PartName="/xl/ctrlProps/ctrlProp22.xml" ContentType="application/vnd.ms-excel.controlproperties+xml"/>
  <Override PartName="/xl/ctrlProps/ctrlProp51.xml" ContentType="application/vnd.ms-excel.controlproperties+xml"/>
  <Override PartName="/xl/ctrlProps/ctrlProp80.xml" ContentType="application/vnd.ms-excel.controlproperties+xml"/>
  <Override PartName="/xl/ctrlProps/ctrlProp33.xml" ContentType="application/vnd.ms-excel.controlproperties+xml"/>
  <Default Extension="vml" ContentType="application/vnd.openxmlformats-officedocument.vmlDrawing"/>
  <Override PartName="/xl/calcChain.xml" ContentType="application/vnd.openxmlformats-officedocument.spreadsheetml.calcChain+xml"/>
  <Override PartName="/xl/ctrlProps/ctrlProp31.xml" ContentType="application/vnd.ms-excel.controlproperties+xml"/>
  <Override PartName="/xl/ctrlProps/ctrlProp11.xml" ContentType="application/vnd.ms-excel.controlproperties+xml"/>
  <Override PartName="/xl/ctrlProps/ctrlProp40.xml" ContentType="application/vnd.ms-excel.controlproperties+xml"/>
  <Override PartName="/xl/ctrlProps/ctrlProp5.xml" ContentType="application/vnd.ms-excel.controlproperties+xml"/>
  <Override PartName="/xl/ctrlProps/ctrlProp20.xml" ContentType="application/vnd.ms-excel.controlproperties+xml"/>
  <Override PartName="/xl/ctrlProps/ctrlProp3.xml" ContentType="application/vnd.ms-excel.controlproperties+xml"/>
  <Override PartName="/xl/ctrlProps/ctrlProp1.xml" ContentType="application/vnd.ms-excel.controlproperties+xml"/>
  <Override PartName="/docProps/core.xml" ContentType="application/vnd.openxmlformats-package.core-properties+xml"/>
  <Override PartName="/xl/ctrlProps/ctrlProp69.xml" ContentType="application/vnd.ms-excel.contro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 defaultThemeVersion="124226"/>
  <bookViews>
    <workbookView xWindow="288" yWindow="300" windowWidth="21840" windowHeight="8736"/>
  </bookViews>
  <sheets>
    <sheet name="questionario" sheetId="1" r:id="rId1"/>
    <sheet name="ccnl" sheetId="2" state="hidden" r:id="rId2"/>
    <sheet name="provincia" sheetId="3" state="hidden" r:id="rId3"/>
    <sheet name="feedback assenze" sheetId="5" state="hidden" r:id="rId4"/>
    <sheet name="Foglio1" sheetId="6" state="hidden" r:id="rId5"/>
  </sheets>
  <definedNames>
    <definedName name="_ftn1" localSheetId="0">questionario!#REF!</definedName>
    <definedName name="_ftn2" localSheetId="0">questionario!#REF!</definedName>
    <definedName name="_ftn3" localSheetId="0">questionario!#REF!</definedName>
    <definedName name="_ftn4" localSheetId="0">questionario!#REF!</definedName>
    <definedName name="_ftn5" localSheetId="0">questionario!#REF!</definedName>
    <definedName name="_ftn6" localSheetId="0">questionario!#REF!</definedName>
    <definedName name="_ftn7" localSheetId="0">questionario!#REF!</definedName>
    <definedName name="_ftnref1" localSheetId="0">questionario!#REF!</definedName>
    <definedName name="_ftnref2" localSheetId="0">questionario!#REF!</definedName>
    <definedName name="_ftnref3" localSheetId="0">questionario!#REF!</definedName>
    <definedName name="_ftnref4" localSheetId="0">questionario!#REF!</definedName>
    <definedName name="_ftnref5" localSheetId="0">questionario!#REF!</definedName>
    <definedName name="_ftnref6" localSheetId="0">questionario!#REF!</definedName>
    <definedName name="_ftnref7" localSheetId="0">questionario!#REF!</definedName>
    <definedName name="_xlnm.Print_Area" localSheetId="1">ccnl!$A$1:$B$82</definedName>
    <definedName name="_xlnm.Print_Area" localSheetId="0">questionario!$A$1:$K$231</definedName>
    <definedName name="_xlnm.Print_Titles" localSheetId="1">ccnl!$1:$2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O153" i="1"/>
  <c r="O96"/>
  <c r="P96" s="1"/>
  <c r="O95"/>
  <c r="P95" s="1"/>
  <c r="O94"/>
  <c r="P94" s="1"/>
  <c r="O93"/>
  <c r="P93" s="1"/>
  <c r="N155"/>
  <c r="O155" s="1"/>
  <c r="N154"/>
  <c r="O154" s="1"/>
  <c r="N153"/>
  <c r="O158"/>
  <c r="Q158" s="1"/>
  <c r="N158"/>
  <c r="P158" s="1"/>
  <c r="L94" l="1"/>
  <c r="L96"/>
  <c r="L95"/>
  <c r="L93"/>
  <c r="L155"/>
  <c r="L153"/>
  <c r="L154"/>
  <c r="L158"/>
  <c r="O68" l="1"/>
  <c r="Q68" s="1"/>
  <c r="N68"/>
  <c r="P68" s="1"/>
  <c r="L68" l="1"/>
  <c r="O88"/>
  <c r="P88" s="1"/>
  <c r="O89"/>
  <c r="P89" s="1"/>
  <c r="O90"/>
  <c r="P90" s="1"/>
  <c r="O87"/>
  <c r="P87" s="1"/>
  <c r="O84" l="1"/>
  <c r="P84" s="1"/>
  <c r="O83"/>
  <c r="P83" s="1"/>
  <c r="O82"/>
  <c r="P82" s="1"/>
  <c r="N79"/>
  <c r="P79" s="1"/>
  <c r="O79"/>
  <c r="Q79" s="1"/>
  <c r="O76"/>
  <c r="Q76" s="1"/>
  <c r="N76"/>
  <c r="P76" s="1"/>
  <c r="L83" l="1"/>
  <c r="L82"/>
  <c r="L79"/>
  <c r="L76"/>
  <c r="O183"/>
  <c r="P181"/>
  <c r="O179"/>
  <c r="P177"/>
  <c r="O176"/>
  <c r="K116"/>
  <c r="I116"/>
  <c r="J116"/>
  <c r="H116"/>
  <c r="G116"/>
  <c r="F116"/>
  <c r="N19"/>
  <c r="O107" l="1"/>
  <c r="D39"/>
  <c r="F39"/>
  <c r="H39"/>
  <c r="J39"/>
  <c r="H170"/>
  <c r="H169"/>
  <c r="H168"/>
  <c r="A15" i="5"/>
  <c r="A1"/>
  <c r="J59"/>
  <c r="H59"/>
  <c r="F59"/>
  <c r="D59"/>
  <c r="G29"/>
  <c r="G44" s="1"/>
  <c r="O163" i="1"/>
  <c r="Q163" s="1"/>
  <c r="O164"/>
  <c r="Q164" s="1"/>
  <c r="O162"/>
  <c r="Q162" s="1"/>
  <c r="O27"/>
  <c r="O25"/>
  <c r="G39" i="5" l="1"/>
  <c r="G43"/>
  <c r="G36"/>
  <c r="G42"/>
  <c r="G41"/>
  <c r="G45"/>
  <c r="G40"/>
  <c r="G46" l="1"/>
  <c r="G48" s="1"/>
  <c r="E82" i="2" l="1"/>
  <c r="E81"/>
  <c r="E80"/>
  <c r="E79"/>
  <c r="E78"/>
  <c r="E77"/>
  <c r="E76"/>
  <c r="E75"/>
  <c r="E74"/>
  <c r="E73"/>
  <c r="E72"/>
  <c r="E71"/>
  <c r="E70"/>
  <c r="E69"/>
  <c r="E68"/>
  <c r="E67"/>
  <c r="E66"/>
  <c r="E65"/>
  <c r="E64"/>
  <c r="E63"/>
  <c r="E62"/>
  <c r="E61"/>
  <c r="E60"/>
  <c r="E59"/>
  <c r="E58"/>
  <c r="E57"/>
  <c r="E56"/>
  <c r="E55"/>
  <c r="E54"/>
  <c r="E53"/>
  <c r="E52"/>
  <c r="E51"/>
  <c r="E50"/>
  <c r="E49"/>
  <c r="E48"/>
  <c r="E47"/>
  <c r="E46"/>
  <c r="E45"/>
  <c r="E44"/>
  <c r="E43"/>
  <c r="E42"/>
  <c r="E41"/>
  <c r="E40"/>
  <c r="E39"/>
  <c r="E38"/>
  <c r="E37"/>
  <c r="E36"/>
  <c r="E35"/>
  <c r="E34"/>
  <c r="E33"/>
  <c r="E32"/>
  <c r="E31"/>
  <c r="E30"/>
  <c r="E29"/>
  <c r="E28"/>
  <c r="E27"/>
  <c r="E26"/>
  <c r="E25"/>
  <c r="E24"/>
  <c r="E23"/>
  <c r="E22"/>
  <c r="E21"/>
  <c r="E20"/>
  <c r="E19"/>
  <c r="E18"/>
  <c r="E17"/>
  <c r="E16"/>
  <c r="E15"/>
  <c r="E14"/>
  <c r="E13"/>
  <c r="E12"/>
  <c r="E11"/>
  <c r="E10"/>
  <c r="E9"/>
  <c r="E8"/>
  <c r="E7"/>
  <c r="E6"/>
  <c r="E5"/>
  <c r="E4"/>
  <c r="E3"/>
  <c r="N217" i="1"/>
  <c r="O217" s="1"/>
  <c r="N216"/>
  <c r="O216" s="1"/>
  <c r="N215"/>
  <c r="O215" s="1"/>
  <c r="N211"/>
  <c r="O211" s="1"/>
  <c r="N210"/>
  <c r="O210" s="1"/>
  <c r="N209"/>
  <c r="O209" s="1"/>
  <c r="O203"/>
  <c r="Q203" s="1"/>
  <c r="N203"/>
  <c r="P203" s="1"/>
  <c r="P198"/>
  <c r="U198" s="1"/>
  <c r="O198"/>
  <c r="T198" s="1"/>
  <c r="N198"/>
  <c r="S198" s="1"/>
  <c r="P197"/>
  <c r="U197" s="1"/>
  <c r="O197"/>
  <c r="T197" s="1"/>
  <c r="N197"/>
  <c r="S197" s="1"/>
  <c r="L191"/>
  <c r="Q185"/>
  <c r="V185" s="1"/>
  <c r="P185"/>
  <c r="U185" s="1"/>
  <c r="O185"/>
  <c r="N185"/>
  <c r="S185" s="1"/>
  <c r="Q184"/>
  <c r="V184" s="1"/>
  <c r="P184"/>
  <c r="U184" s="1"/>
  <c r="O184"/>
  <c r="N184"/>
  <c r="S184" s="1"/>
  <c r="Q183"/>
  <c r="V183" s="1"/>
  <c r="P183"/>
  <c r="U183" s="1"/>
  <c r="N183"/>
  <c r="S183" s="1"/>
  <c r="Q182"/>
  <c r="V182" s="1"/>
  <c r="P182"/>
  <c r="U182" s="1"/>
  <c r="O182"/>
  <c r="N182"/>
  <c r="S182" s="1"/>
  <c r="Q181"/>
  <c r="V181" s="1"/>
  <c r="U181"/>
  <c r="O181"/>
  <c r="N181"/>
  <c r="S181" s="1"/>
  <c r="Q180"/>
  <c r="V180" s="1"/>
  <c r="P180"/>
  <c r="U180" s="1"/>
  <c r="O180"/>
  <c r="N180"/>
  <c r="S180" s="1"/>
  <c r="Q179"/>
  <c r="V179" s="1"/>
  <c r="P179"/>
  <c r="U179" s="1"/>
  <c r="N179"/>
  <c r="S179" s="1"/>
  <c r="Q178"/>
  <c r="V178" s="1"/>
  <c r="P178"/>
  <c r="U178" s="1"/>
  <c r="O178"/>
  <c r="N178"/>
  <c r="S178" s="1"/>
  <c r="Q177"/>
  <c r="V177" s="1"/>
  <c r="U177"/>
  <c r="O177"/>
  <c r="N177"/>
  <c r="S177" s="1"/>
  <c r="Q176"/>
  <c r="V176" s="1"/>
  <c r="P176"/>
  <c r="N176"/>
  <c r="S176" s="1"/>
  <c r="O172"/>
  <c r="Q172" s="1"/>
  <c r="N172"/>
  <c r="P172" s="1"/>
  <c r="N164"/>
  <c r="P164" s="1"/>
  <c r="L164" s="1"/>
  <c r="N163"/>
  <c r="P163" s="1"/>
  <c r="L163" s="1"/>
  <c r="N162"/>
  <c r="P162" s="1"/>
  <c r="L162" s="1"/>
  <c r="O149"/>
  <c r="Q149" s="1"/>
  <c r="N149"/>
  <c r="P149" s="1"/>
  <c r="Z113"/>
  <c r="Z114" s="1"/>
  <c r="L125"/>
  <c r="L124"/>
  <c r="M118"/>
  <c r="L118"/>
  <c r="K56"/>
  <c r="J56"/>
  <c r="I56"/>
  <c r="H56"/>
  <c r="G56"/>
  <c r="F56"/>
  <c r="E56"/>
  <c r="D56"/>
  <c r="N27"/>
  <c r="N25"/>
  <c r="P25" s="1"/>
  <c r="O21"/>
  <c r="Q21" s="1"/>
  <c r="N21"/>
  <c r="P21" s="1"/>
  <c r="L20"/>
  <c r="L19"/>
  <c r="L17"/>
  <c r="L15"/>
  <c r="L10"/>
  <c r="L56" l="1"/>
  <c r="L53"/>
  <c r="L52"/>
  <c r="L55"/>
  <c r="L51"/>
  <c r="L54"/>
  <c r="L215"/>
  <c r="L217"/>
  <c r="L216"/>
  <c r="L21"/>
  <c r="W197"/>
  <c r="L117"/>
  <c r="S113"/>
  <c r="L209"/>
  <c r="U176"/>
  <c r="L176"/>
  <c r="T185"/>
  <c r="L185"/>
  <c r="T184"/>
  <c r="L184"/>
  <c r="T183"/>
  <c r="L183"/>
  <c r="T182"/>
  <c r="L182"/>
  <c r="T181"/>
  <c r="L181"/>
  <c r="T180"/>
  <c r="L180"/>
  <c r="T179"/>
  <c r="L179"/>
  <c r="T178"/>
  <c r="L178"/>
  <c r="T177"/>
  <c r="L177"/>
  <c r="T176"/>
  <c r="L107"/>
  <c r="L105"/>
  <c r="Y113"/>
  <c r="Z125"/>
  <c r="M8" i="5"/>
  <c r="M7"/>
  <c r="P108" i="1"/>
  <c r="L126"/>
  <c r="P107"/>
  <c r="P27"/>
  <c r="L27"/>
  <c r="L23"/>
  <c r="L25"/>
  <c r="O108"/>
  <c r="W113"/>
  <c r="V113"/>
  <c r="V114" s="1"/>
  <c r="L106"/>
  <c r="J43"/>
  <c r="H43"/>
  <c r="L172"/>
  <c r="L149"/>
  <c r="L203"/>
  <c r="W198"/>
  <c r="L104"/>
  <c r="T113"/>
  <c r="T114" s="1"/>
  <c r="Z117"/>
  <c r="Z118"/>
  <c r="Z120"/>
  <c r="S125"/>
  <c r="Z126"/>
  <c r="Z128"/>
  <c r="F43"/>
  <c r="L122"/>
  <c r="Z123"/>
  <c r="Z131"/>
  <c r="D43"/>
  <c r="Z119"/>
  <c r="Z121"/>
  <c r="Z124"/>
  <c r="Z127"/>
  <c r="Z129"/>
  <c r="Z122"/>
  <c r="S127"/>
  <c r="I64" l="1"/>
  <c r="L62"/>
  <c r="W126"/>
  <c r="W114"/>
  <c r="L7" i="5"/>
  <c r="N7" s="1"/>
  <c r="Y114" i="1"/>
  <c r="L8" i="5" s="1"/>
  <c r="Y127" i="1"/>
  <c r="S122"/>
  <c r="S114"/>
  <c r="Y119"/>
  <c r="S128"/>
  <c r="Y131"/>
  <c r="Y125"/>
  <c r="Z115"/>
  <c r="M9" i="5" s="1"/>
  <c r="M10" s="1"/>
  <c r="M11" s="1"/>
  <c r="W127" i="1"/>
  <c r="W124"/>
  <c r="S120"/>
  <c r="S121"/>
  <c r="S130"/>
  <c r="S129"/>
  <c r="S124"/>
  <c r="S119"/>
  <c r="S123"/>
  <c r="S126"/>
  <c r="S118"/>
  <c r="S117"/>
  <c r="U113"/>
  <c r="W118"/>
  <c r="W121"/>
  <c r="W122"/>
  <c r="J7" i="5"/>
  <c r="G8"/>
  <c r="G7"/>
  <c r="X113" i="1"/>
  <c r="I7" i="5"/>
  <c r="V126" i="1"/>
  <c r="V127"/>
  <c r="V121"/>
  <c r="V118"/>
  <c r="V122"/>
  <c r="F7" i="5"/>
  <c r="Y128" i="1"/>
  <c r="Y123"/>
  <c r="Y124"/>
  <c r="AA113"/>
  <c r="Y122"/>
  <c r="Y126"/>
  <c r="Y120"/>
  <c r="Y129"/>
  <c r="Y121"/>
  <c r="Y118"/>
  <c r="Y117"/>
  <c r="V129"/>
  <c r="V124"/>
  <c r="V128"/>
  <c r="I8" i="5"/>
  <c r="W128" i="1"/>
  <c r="W120"/>
  <c r="W129"/>
  <c r="W119"/>
  <c r="W123"/>
  <c r="V120"/>
  <c r="V117"/>
  <c r="V125"/>
  <c r="W117"/>
  <c r="V119"/>
  <c r="V131"/>
  <c r="V123"/>
  <c r="P113"/>
  <c r="W131"/>
  <c r="W125"/>
  <c r="T125"/>
  <c r="T122"/>
  <c r="Q113"/>
  <c r="T129"/>
  <c r="T127"/>
  <c r="T124"/>
  <c r="T121"/>
  <c r="T119"/>
  <c r="T123"/>
  <c r="T128"/>
  <c r="T126"/>
  <c r="T120"/>
  <c r="T118"/>
  <c r="T117"/>
  <c r="Z116" l="1"/>
  <c r="Z134" s="1"/>
  <c r="Y115"/>
  <c r="L9" i="5" s="1"/>
  <c r="L10" s="1"/>
  <c r="L11" s="1"/>
  <c r="C7"/>
  <c r="AA114" i="1"/>
  <c r="T115"/>
  <c r="G9" i="5" s="1"/>
  <c r="G10" s="1"/>
  <c r="G11" s="1"/>
  <c r="U114" i="1"/>
  <c r="R113"/>
  <c r="J8" i="5"/>
  <c r="W115" i="1"/>
  <c r="J9" i="5" s="1"/>
  <c r="D7"/>
  <c r="K7"/>
  <c r="H7"/>
  <c r="F8"/>
  <c r="S115" i="1"/>
  <c r="F9" i="5" s="1"/>
  <c r="N8"/>
  <c r="V115" i="1"/>
  <c r="P114"/>
  <c r="X114"/>
  <c r="Q114"/>
  <c r="N9" i="5" l="1"/>
  <c r="N10" s="1"/>
  <c r="N11" s="1"/>
  <c r="AA115" i="1"/>
  <c r="Y116"/>
  <c r="Y134" s="1"/>
  <c r="H9" i="5"/>
  <c r="D9"/>
  <c r="T116" i="1"/>
  <c r="T134" s="1"/>
  <c r="E7" i="5"/>
  <c r="K8"/>
  <c r="D8"/>
  <c r="J10"/>
  <c r="J11" s="1"/>
  <c r="D11" s="1"/>
  <c r="Q115" i="1"/>
  <c r="W116"/>
  <c r="U115"/>
  <c r="F10" i="5"/>
  <c r="H8"/>
  <c r="C8"/>
  <c r="S116" i="1"/>
  <c r="V116"/>
  <c r="I9" i="5"/>
  <c r="R114" i="1"/>
  <c r="X115"/>
  <c r="P115"/>
  <c r="AA116" l="1"/>
  <c r="AA134" s="1"/>
  <c r="E8" i="5"/>
  <c r="R115" i="1"/>
  <c r="D10" i="5"/>
  <c r="W134" i="1"/>
  <c r="Q134" s="1"/>
  <c r="Q116"/>
  <c r="X116"/>
  <c r="H10" i="5"/>
  <c r="F11"/>
  <c r="K9"/>
  <c r="I10"/>
  <c r="C9"/>
  <c r="E9" s="1"/>
  <c r="V134" i="1"/>
  <c r="S134"/>
  <c r="U116"/>
  <c r="P116"/>
  <c r="H11" i="5" l="1"/>
  <c r="U134" i="1"/>
  <c r="R116"/>
  <c r="X134"/>
  <c r="I11" i="5"/>
  <c r="K10"/>
  <c r="C10"/>
  <c r="E10" s="1"/>
  <c r="P134" i="1"/>
  <c r="R134" l="1"/>
  <c r="K11" i="5"/>
  <c r="C11"/>
  <c r="E11" s="1"/>
</calcChain>
</file>

<file path=xl/sharedStrings.xml><?xml version="1.0" encoding="utf-8"?>
<sst xmlns="http://schemas.openxmlformats.org/spreadsheetml/2006/main" count="1100" uniqueCount="696">
  <si>
    <t>Colonna di controllo</t>
  </si>
  <si>
    <t>Questionario Nazionale</t>
  </si>
  <si>
    <t>Persona a cui inviare i risultati:</t>
  </si>
  <si>
    <t>E-mail:</t>
  </si>
  <si>
    <t>A) INFORMAZIONI GENERALI SULL'IMPRESA</t>
  </si>
  <si>
    <t>A.1 Denominazione dell'impresa</t>
  </si>
  <si>
    <t>A.2 Associazione territoriale e/o di categoria</t>
  </si>
  <si>
    <t>A.3 Partita IVA</t>
  </si>
  <si>
    <t>A.4 Codice CCNL</t>
  </si>
  <si>
    <t>200 - METALMECCANICO</t>
  </si>
  <si>
    <t>A.5 L'impresa è plurilocalizzata?</t>
  </si>
  <si>
    <t>No</t>
  </si>
  <si>
    <t>Sì</t>
  </si>
  <si>
    <t>A.6 I dati che inserirà nel questionario riguardano:</t>
  </si>
  <si>
    <t>tutta l'impresa a livello nazionale</t>
  </si>
  <si>
    <t>Provincia</t>
  </si>
  <si>
    <t>solo l'unità locale</t>
  </si>
  <si>
    <t xml:space="preserve">B) STRUTTURA E  DINAMICA DELL'OCCUPAZIONE </t>
  </si>
  <si>
    <t>B.1 Numero di lavoratori dipendenti per sesso e tipologia contrattuale</t>
  </si>
  <si>
    <t>Lavoratori al 31.12.2017</t>
  </si>
  <si>
    <t>Maschi</t>
  </si>
  <si>
    <t>Femmine</t>
  </si>
  <si>
    <t>Indeterminato full-time</t>
  </si>
  <si>
    <t>Indeterminato part-time</t>
  </si>
  <si>
    <t>TOTALE Indeterminato</t>
  </si>
  <si>
    <t>Determinato full-time</t>
  </si>
  <si>
    <t>Determinato part-time</t>
  </si>
  <si>
    <t>Apprendistato</t>
  </si>
  <si>
    <t>TOTALE</t>
  </si>
  <si>
    <t>B.2 Numero di lavoratori dipendenti a tempo indeterminato per sesso e inquadramento professionale</t>
  </si>
  <si>
    <t>di cui
part-time</t>
  </si>
  <si>
    <t>Dirigenti</t>
  </si>
  <si>
    <t>Quadri</t>
  </si>
  <si>
    <t>Impiegati</t>
  </si>
  <si>
    <t>Intermedi</t>
  </si>
  <si>
    <t>Operai</t>
  </si>
  <si>
    <t>C) ORARI E ASSENZE DAL LAVORO</t>
  </si>
  <si>
    <t>Quadri/Impiegati/ Intermedi</t>
  </si>
  <si>
    <t>Check interno: correzioni per errori presunti</t>
  </si>
  <si>
    <t>Se azienda ha fornito monte ferie /ore lavorate invece che pro-capite</t>
  </si>
  <si>
    <t>Allora pro-capite sarebbe:</t>
  </si>
  <si>
    <t>C2. ORARIO SETTIMANALE per lavoratore da CCNL,
al lordo delle pause retribuite (es. 40 ore la settimana; 37,5 ore; ecc.)</t>
  </si>
  <si>
    <t>QII</t>
  </si>
  <si>
    <t>O</t>
  </si>
  <si>
    <t>Ferie</t>
  </si>
  <si>
    <t>di cui MINUTI di pause retribuite per lavoratore
(es. 10 minuti per 5 giorni=50 minuti alla settimana)</t>
  </si>
  <si>
    <t>Orario</t>
  </si>
  <si>
    <t>Totale</t>
  </si>
  <si>
    <t>Impiegati/Intermedi</t>
  </si>
  <si>
    <t>Qualora fosse disponibile solo un'informazione aggregata, indicare qui sotto il personale a cui si riferiscono i dati 
(es. maschi+femmine; quadri+impiegati).</t>
  </si>
  <si>
    <t>I dati si riferiscono a:</t>
  </si>
  <si>
    <t>Lavoratori*</t>
  </si>
  <si>
    <t>Ore lavorabili</t>
  </si>
  <si>
    <t>Ore lavorate</t>
  </si>
  <si>
    <t>Ore assenza pro-capite</t>
  </si>
  <si>
    <t>1. Infortuni per lavoro e malattie professionali</t>
  </si>
  <si>
    <t>1. Giorni infortuni pro-capite</t>
  </si>
  <si>
    <t>2. Malattie non professionali</t>
  </si>
  <si>
    <t>2. Giorni malattia pro-capite</t>
  </si>
  <si>
    <t>3a. Congedo matrimoniale</t>
  </si>
  <si>
    <t>1. Giorni assenza pro-capite</t>
  </si>
  <si>
    <t>3b. Maternità e allattamento</t>
  </si>
  <si>
    <t>3. Congedi retribuiti</t>
  </si>
  <si>
    <t>3. Giorni congedi pro-capite</t>
  </si>
  <si>
    <t>4. Altri permessi retribuiti</t>
  </si>
  <si>
    <t>4. Giorni permessi pro-capite</t>
  </si>
  <si>
    <t xml:space="preserve">   4a. di cui agevolazioni ex lege 104/92</t>
  </si>
  <si>
    <t>5. Assenze per sciopero</t>
  </si>
  <si>
    <t>5. Giorni sciopero pro-capite</t>
  </si>
  <si>
    <t>6. Altre assenze non retribuite</t>
  </si>
  <si>
    <t>6. Giorni ass non retrib pro-capite</t>
  </si>
  <si>
    <t>7. Ore di assemblea</t>
  </si>
  <si>
    <t>7. Giorni assemblea pro-capite</t>
  </si>
  <si>
    <t>8a. CIGO</t>
  </si>
  <si>
    <t>8b. CIGS</t>
  </si>
  <si>
    <t>8. CIG (ordinaria + straordinaria + deroga)</t>
  </si>
  <si>
    <t>8. Giorni CIG pro-capite</t>
  </si>
  <si>
    <t>8a Di cui CIG in deroga</t>
  </si>
  <si>
    <t>9. Ore di lavoro straordinario</t>
  </si>
  <si>
    <t>9.  Ore straordinario pro-capite</t>
  </si>
  <si>
    <t>10a. Ore di solidarietà (CDS) effettuate nell'anno</t>
  </si>
  <si>
    <t>*** Solo per Ceramica</t>
  </si>
  <si>
    <t>10b. Lavoratori effettivamente coinvolti nel CDS</t>
  </si>
  <si>
    <t>Tasso di gravità</t>
  </si>
  <si>
    <t>NOTE PER LA COMPILAZIONE DELLA TABELLA C.3</t>
  </si>
  <si>
    <t xml:space="preserve">* Numero medio di lavoratori a tempo indeterminato full-time </t>
  </si>
  <si>
    <t>Punti 1-7: indicare il numero complessivo di ore perdute per motivo di assenza, per qualifica e sesso.</t>
  </si>
  <si>
    <t>Punto 2: indicare anche gli infortuni extra-lavorativi, le cure termali non in conto ferie, i casi di malattia che determinano un'anticipazione o prolungamento del periodo di gravidanza o puerperio.</t>
  </si>
  <si>
    <t>Punto 3: indicare sia i congedi parentali (es. maternità obbligatoria e facoltativa, allattamento) sia quelli matrimoniali.</t>
  </si>
  <si>
    <t>Punto 4: indicare i permessi sindacali (aziendali, provinciali, nazionali) e tutti i permessi per visite mediche e altri motivi retribuiti. In tali permessi invece non rientrano quelli goduti a fronte di riduzione di orario di lavoro (R.O.L.) di cui al punto C.1.</t>
  </si>
  <si>
    <t>Punto 6: indicare i congedi parentali non retribuiti, i permessi non retribuiti, le astensioni facoltative per maternità non retribuite, ecc.</t>
  </si>
  <si>
    <t>D) POLITICHE AZIENDALI</t>
  </si>
  <si>
    <t>Altro (specificare)</t>
  </si>
  <si>
    <t>Incidenza % premi collettivi variabili
su retribuzione annua</t>
  </si>
  <si>
    <t>Impiegati/intermedi</t>
  </si>
  <si>
    <t>Forme di partecipazione dei lavoratori agli utili</t>
  </si>
  <si>
    <t>Forme di coinvolgimento paritetico dei dipendenti nell'organizzazione (cd. piani di partecipazione organizzativa)</t>
  </si>
  <si>
    <t xml:space="preserve">La possibilità di convertire premi in welfare  </t>
  </si>
  <si>
    <t>Assente</t>
  </si>
  <si>
    <t>Presente</t>
  </si>
  <si>
    <t>decisione unilaterale dell’azienda</t>
  </si>
  <si>
    <t>previsto da contratto aziendale/territoriale</t>
  </si>
  <si>
    <t>previsto da CCNL</t>
  </si>
  <si>
    <t>Assistenza sanitaria integrativa</t>
  </si>
  <si>
    <t>Previdenza complementare</t>
  </si>
  <si>
    <t>Servizi di trasporto collettivo</t>
  </si>
  <si>
    <t>Somministrazioni di vitto, mense aziendali</t>
  </si>
  <si>
    <t>Somme e servizi di educazione, istruzione, ricreazione e borse di studio per familiari</t>
  </si>
  <si>
    <t>Assistenza ai familiari anziani o non autosufficienti</t>
  </si>
  <si>
    <t>Carrello della spesa</t>
  </si>
  <si>
    <t>a)    Oneri di utilità sociale, con finalità di cui al comma 1, art.100 del TUIR.</t>
  </si>
  <si>
    <t>b)    Specifici beni e servizi concessi ai dipendenti (autovetture assegnate ad uso promiscuo; fabbricati in locazione, in uso o in comodato; prestiti agevolati; servizi di trasporto ferroviario di persone gratuiti) di cui al comma 4, art.51 del TUIR.</t>
  </si>
  <si>
    <t>c)    Se disponibile, per ciascun bene/servizio erogato indicare il costo sostenuto dall’azienda in percentuale del costo del lavoro annuo.</t>
  </si>
  <si>
    <t>Alternativamente, si prega di fornire il costo complessivo di tutti i beni e servizi di welfare erogati a dipendenti non dirigenti e loro familiari nel corso del 2017 (sempre in % del costo del lavoro).</t>
  </si>
  <si>
    <t>D.6 Se l’azienda offre ai dipendenti forme di assistenza sanitaria integrativa e/o di previdenza complementare, ci può dare informazioni sulla scelta dei fondi a cui l’azienda versa contributi?</t>
  </si>
  <si>
    <t>Fondo previsto dal
CCNL di riferimento</t>
  </si>
  <si>
    <t>Altri fondi</t>
  </si>
  <si>
    <t>Fondo di riferimento
fino al livello previsto dal CCNL e
altro soggetto per tutela integrativa</t>
  </si>
  <si>
    <t xml:space="preserve">D.7 Se l’azienda offre ai dipendenti forme di assistenza sanitaria integrativa, è prevista l’estensione della copertura sanitaria ai familiari dei lavoratori iscritti? </t>
  </si>
  <si>
    <t>NO</t>
  </si>
  <si>
    <t>NO, ma si ritiene un tema di interesse da affrontare</t>
  </si>
  <si>
    <t>solo accordi individuali</t>
  </si>
  <si>
    <t>anche contrattazione collettiva aziendale</t>
  </si>
  <si>
    <t>anche regolamentazione aziendale</t>
  </si>
  <si>
    <t xml:space="preserve">Compilare foglio  "segue questionario".     </t>
  </si>
  <si>
    <t>contratti</t>
  </si>
  <si>
    <t>3 Colonne in cui pescano formule della tendina CCNL</t>
  </si>
  <si>
    <t>(Scegliere CCNL principale)</t>
  </si>
  <si>
    <t>0100</t>
  </si>
  <si>
    <t>ALIMENTARE</t>
  </si>
  <si>
    <t>100 - ALIMENTARE</t>
  </si>
  <si>
    <t>0102</t>
  </si>
  <si>
    <t>ADDETTI IMBARCATI SU NATANTI ESERCENTI PESCA MARITTIMA</t>
  </si>
  <si>
    <t>102 - PESCA MARITTIMA</t>
  </si>
  <si>
    <t>0200</t>
  </si>
  <si>
    <t>METALMECCANICO</t>
  </si>
  <si>
    <t>0204</t>
  </si>
  <si>
    <t>ORAFI E ARGENTIERI</t>
  </si>
  <si>
    <t>204 - ORAFI E ARGENTIERI</t>
  </si>
  <si>
    <t>0300</t>
  </si>
  <si>
    <t>TESSILE E ABBIGLIAMENTO</t>
  </si>
  <si>
    <t>300 - TESSILE E ABBIGLIAMENTO</t>
  </si>
  <si>
    <t>0302</t>
  </si>
  <si>
    <t>CALZATURIERO</t>
  </si>
  <si>
    <t>302 - CALZATURIERO</t>
  </si>
  <si>
    <t>0303</t>
  </si>
  <si>
    <t>PELLI, CUOIO E SUCCEDANEI</t>
  </si>
  <si>
    <t>303 - PELLI, CUOIO E SUCCEDANEI</t>
  </si>
  <si>
    <t>0304</t>
  </si>
  <si>
    <t>PENNE, MATITE E AFFINI, SPAZZOLE, PENNELLI, SCOPE</t>
  </si>
  <si>
    <t>304 - PENNE, MATITE E AFFINI, SPAZZOLE, PENNELLI, SCOPE</t>
  </si>
  <si>
    <t>0306</t>
  </si>
  <si>
    <t>OMBRELLI-OMBRELLONI</t>
  </si>
  <si>
    <t>306 - OMBRELLI-OMBRELLONI</t>
  </si>
  <si>
    <t>0308</t>
  </si>
  <si>
    <t>OCCHIALI E ARTICOLI INERENTI L'OCCHIALERIA</t>
  </si>
  <si>
    <t>308 - OCCHIALI E ARTICOLI INERENTI L'OCCHIALERIA</t>
  </si>
  <si>
    <t>0309</t>
  </si>
  <si>
    <t>FILIERA ITTICA E RETIFICI</t>
  </si>
  <si>
    <t>309 - FILIERA ITTICA E RETIFICI</t>
  </si>
  <si>
    <t>0310</t>
  </si>
  <si>
    <t>LAVANDERIE INDUSTRIALI</t>
  </si>
  <si>
    <t>310 - LAVANDERIE INDUSTRIALI</t>
  </si>
  <si>
    <t>0401</t>
  </si>
  <si>
    <t>LEGNO-ARREDAMENTO, BOSCHIVO-FORESTALE</t>
  </si>
  <si>
    <t>401 - LEGNO-ARREDAMENTO, BOSCHIVO-FORESTALE</t>
  </si>
  <si>
    <t>0402</t>
  </si>
  <si>
    <t>CEMENTO, CALCE,GESSO E MALTE</t>
  </si>
  <si>
    <t>402 - CEMENTO, CALCE,GESSO E MALTE</t>
  </si>
  <si>
    <t>0403</t>
  </si>
  <si>
    <t>LATERIZI, MANUFATTI IN CEMENTO</t>
  </si>
  <si>
    <t>403 - LATERIZI, MANUFATTI IN CEMENTO</t>
  </si>
  <si>
    <t>0501</t>
  </si>
  <si>
    <t>CARTARIO E CARTOTECNICO</t>
  </si>
  <si>
    <t>501 - CARTARIO E CARTOTECNICO</t>
  </si>
  <si>
    <t>0502</t>
  </si>
  <si>
    <t>GRAFICO ED EDITORIALE</t>
  </si>
  <si>
    <t>502 - GRAFICO ED EDITORIALE</t>
  </si>
  <si>
    <t>0504</t>
  </si>
  <si>
    <t>TROUPES CINEAUDIOVISIVE</t>
  </si>
  <si>
    <t>504 - TROUPES CINEAUDIOVISIVE</t>
  </si>
  <si>
    <t>0505</t>
  </si>
  <si>
    <t>VIDEOFONOGRAFICI</t>
  </si>
  <si>
    <t>505 - VIDEOFONOGRAFICI</t>
  </si>
  <si>
    <t>0507</t>
  </si>
  <si>
    <t>FOTOLABORATORI</t>
  </si>
  <si>
    <t>507 - FOTOLABORATORI</t>
  </si>
  <si>
    <t>0508</t>
  </si>
  <si>
    <t>IMPRESE RADIO TELEVISIVE PRIVATE</t>
  </si>
  <si>
    <t>508 - IMPRESE RADIO TELEVISIVE PRIVATE</t>
  </si>
  <si>
    <t>0509</t>
  </si>
  <si>
    <t>INDUSTRIA CINEAUDIOVISIVA</t>
  </si>
  <si>
    <t>509 - INDUSTRIA CINEAUDIOVISIVA</t>
  </si>
  <si>
    <t>0510</t>
  </si>
  <si>
    <t>ESERCIZI TEATRALI</t>
  </si>
  <si>
    <t>510 - ESERCIZI TEATRALI</t>
  </si>
  <si>
    <t>0511</t>
  </si>
  <si>
    <t>ESERCIZI CINEMATOGRAFICI</t>
  </si>
  <si>
    <t>511 - ESERCIZI CINEMATOGRAFICI</t>
  </si>
  <si>
    <t>0512</t>
  </si>
  <si>
    <t>ENTI AUTONOMI LIRICI</t>
  </si>
  <si>
    <t>512 - ENTI AUTONOMI LIRICI</t>
  </si>
  <si>
    <t>0513</t>
  </si>
  <si>
    <t>TEATRI STABILI PUBBLICI E GESTITI DALL'ETI</t>
  </si>
  <si>
    <t>513 - TEATRI STABILI PUBBLICI E GESTITI DALL'ETI</t>
  </si>
  <si>
    <t>0514</t>
  </si>
  <si>
    <t>DOPPIAGGIO</t>
  </si>
  <si>
    <t>514 - DOPPIAGGIO</t>
  </si>
  <si>
    <t>0515</t>
  </si>
  <si>
    <t>GENERICI E COMPARSE CINEMATOGRAFICI DIPENDENTI DA CASE DI PRODUZIONE</t>
  </si>
  <si>
    <t>515 - GENERICI E COMPARSE CINEMATOGRAFICI DIPENDENTI DA CASE DI PRODUZIONE</t>
  </si>
  <si>
    <t>0601</t>
  </si>
  <si>
    <t>CHIMICO, CHIMICO-FARMACEUTICO, FIBRE CHIMICHE, CERAMICA E ABRASIVI</t>
  </si>
  <si>
    <t>601 - CHIMICO-FARMACEUTICO</t>
  </si>
  <si>
    <t>0604</t>
  </si>
  <si>
    <t>CONCIARIO</t>
  </si>
  <si>
    <t>604 - CONCIARIO</t>
  </si>
  <si>
    <t>0607</t>
  </si>
  <si>
    <t>COIBENTAZIONI TERMO-ACUSTICHE</t>
  </si>
  <si>
    <t>607 - COIBENTAZIONI TERMO-ACUSTICHE</t>
  </si>
  <si>
    <t>0608</t>
  </si>
  <si>
    <t>VETRO, LAMPADE E DISPLAY</t>
  </si>
  <si>
    <t>608 - VETRO, LAMPADE E DISPLAY</t>
  </si>
  <si>
    <t>0610</t>
  </si>
  <si>
    <t>PIASTRELLE DI CERAMICA E MATERIALI REFRATTARI</t>
  </si>
  <si>
    <t>610 - PIASTRELLE DI CERAMICA</t>
  </si>
  <si>
    <t>0611</t>
  </si>
  <si>
    <t>GOMMA-PLASTICA</t>
  </si>
  <si>
    <t>611 - GOMMA-PLASTICA</t>
  </si>
  <si>
    <t>0700</t>
  </si>
  <si>
    <t>EDILIZIA</t>
  </si>
  <si>
    <t>700 - EDILIZIA</t>
  </si>
  <si>
    <t>0800</t>
  </si>
  <si>
    <t>LAPIDEI</t>
  </si>
  <si>
    <t>800 - LAPIDEI</t>
  </si>
  <si>
    <t>0900</t>
  </si>
  <si>
    <t>MINERARIO</t>
  </si>
  <si>
    <t>900 - MINERARIO</t>
  </si>
  <si>
    <t>1000</t>
  </si>
  <si>
    <t>PETROLIO - ENERGIA</t>
  </si>
  <si>
    <t>1000 - PETROLIO - ENERGIA</t>
  </si>
  <si>
    <t>1100</t>
  </si>
  <si>
    <t>GAS - ACQUA</t>
  </si>
  <si>
    <t>1100 - GAS - ACQUA</t>
  </si>
  <si>
    <t>1300</t>
  </si>
  <si>
    <t>SETTORE ELETTRICO</t>
  </si>
  <si>
    <t>1300 - SETTORE ELETTRICO</t>
  </si>
  <si>
    <t>1400</t>
  </si>
  <si>
    <t>LOGISTICA, TRASPORTO MERCI E SPEDIZIONI</t>
  </si>
  <si>
    <t>1400 - LOGISTICA, TRASPORTO MERCI E SPEDIZIONI</t>
  </si>
  <si>
    <t>1510</t>
  </si>
  <si>
    <t>IMPIANTI DI TRASPORTO A FUNE</t>
  </si>
  <si>
    <t>1510 - IMPIANTI DI TRASPORTO A FUNE</t>
  </si>
  <si>
    <t>1520</t>
  </si>
  <si>
    <t>GESTIONI AEROPORTUALI E SERVIZI ASSISTENTI A TERRA</t>
  </si>
  <si>
    <t>1520 - GESTIONI AEROPORTUALI E SERVIZI ASSISTENTI A TERRA</t>
  </si>
  <si>
    <t>1530</t>
  </si>
  <si>
    <t>NAVIGLIO MAGGIORE</t>
  </si>
  <si>
    <t>1530 - NAVIGLIO MAGGIORE</t>
  </si>
  <si>
    <t>1550</t>
  </si>
  <si>
    <t>NAVIGLIO MINORE</t>
  </si>
  <si>
    <t>1550 - NAVIGLIO MINORE</t>
  </si>
  <si>
    <t>1560</t>
  </si>
  <si>
    <t>RIMORCHIATORI</t>
  </si>
  <si>
    <t>1560 - RIMORCHIATORI</t>
  </si>
  <si>
    <t>1570</t>
  </si>
  <si>
    <t>CROCIERE</t>
  </si>
  <si>
    <t>1570 - CROCIERE</t>
  </si>
  <si>
    <t>1580</t>
  </si>
  <si>
    <t>ALISCAFI</t>
  </si>
  <si>
    <t>1580 - ALISCAFI</t>
  </si>
  <si>
    <t>1581</t>
  </si>
  <si>
    <t>CAPITANI DI LUNGO CORSO AL COMANDO E CAPITANI DI MACCHINA ALLA DIREZIONE</t>
  </si>
  <si>
    <t>1581 - CAPITANI DI LUNGO CORSO AL COMANDO E CAPITANI DI MACCHINA ALLA DIREZIONE</t>
  </si>
  <si>
    <t>1582</t>
  </si>
  <si>
    <t>SOCIETA' E AZIENDE DI NAVIGAZIONE</t>
  </si>
  <si>
    <t>1582 - SOCIETA' E AZIENDE DI NAVIGAZIONE</t>
  </si>
  <si>
    <t>1583</t>
  </si>
  <si>
    <t>NAVI LOCATE A SCAFO NUDO E AD ARMATORE STRANIERO</t>
  </si>
  <si>
    <t>1583 - NAVI LOCATE A SCAFO NUDO E AD ARMATORE STRANIERO</t>
  </si>
  <si>
    <t>1584</t>
  </si>
  <si>
    <t>MEZZI NAVALI SPECIALI</t>
  </si>
  <si>
    <t>1584 - MEZZI NAVALI SPECIALI</t>
  </si>
  <si>
    <t>1585</t>
  </si>
  <si>
    <t>COMANDANTI MEZZI NAVALI SPECIALI</t>
  </si>
  <si>
    <t>1585 - COMANDANTI MEZZI NAVALI SPECIALI</t>
  </si>
  <si>
    <t>1586</t>
  </si>
  <si>
    <t>UNITA' DI DIPORTO DESTINATE A SCOPI COMMERCIALI</t>
  </si>
  <si>
    <t>1586 - UNITA' DI DIPORTO DESTINATE A SCOPI COMMERCIALI</t>
  </si>
  <si>
    <t>1590</t>
  </si>
  <si>
    <t>SERVIZI ELICOTTERISTICI</t>
  </si>
  <si>
    <t>1590 - SERVIZI ELICOTTERISTICI</t>
  </si>
  <si>
    <t>1700</t>
  </si>
  <si>
    <t>SERVIZI POSTALI IN APPALTO</t>
  </si>
  <si>
    <t>1700 - SERVIZI POSTALI IN APPALTO</t>
  </si>
  <si>
    <t>1800</t>
  </si>
  <si>
    <t>AREA PORTI</t>
  </si>
  <si>
    <t>1800 - AREA PORTI</t>
  </si>
  <si>
    <t>2010</t>
  </si>
  <si>
    <t>AUTOFERROTRANVIERI</t>
  </si>
  <si>
    <t>2010 - AUTOFERROTRANVIERI</t>
  </si>
  <si>
    <t>2020</t>
  </si>
  <si>
    <t>ATTIVITA' FERROVIARIE</t>
  </si>
  <si>
    <t>2020 - ATTIVITA' FERROVIARIE</t>
  </si>
  <si>
    <t>2100</t>
  </si>
  <si>
    <t>IMPRESE PRIVATE DISTRIBUZIONE, RECAPITO, SERVIZI POSTALI</t>
  </si>
  <si>
    <t>2100 - IMPRESE PRIVATE DISTRIBUZIONE, RECAPITO, SERVIZI POSTALI</t>
  </si>
  <si>
    <t>2200</t>
  </si>
  <si>
    <t>POMPE FUNEBRI</t>
  </si>
  <si>
    <t>2200 - POMPE FUNEBRI</t>
  </si>
  <si>
    <t>2300</t>
  </si>
  <si>
    <t>AUTORIMESSE E AUTONOLEGGIO</t>
  </si>
  <si>
    <t>2300 - AUTORIMESSE E AUTONOLEGGIO</t>
  </si>
  <si>
    <t>2400</t>
  </si>
  <si>
    <t>AUTOSTRADE E TRAFORI IN CONCESSIONE</t>
  </si>
  <si>
    <t>2400 - AUTOSTRADE E TRAFORI IN CONCESSIONE</t>
  </si>
  <si>
    <t>2500</t>
  </si>
  <si>
    <t>SERVIZI DI PULIZIA E SERVIZI INTEGRATI MULTISERVIZI</t>
  </si>
  <si>
    <t>2500 - SERVIZI DI PULIZIA E SERVIZI INTEGRATI MULTISERVIZI</t>
  </si>
  <si>
    <t>2600</t>
  </si>
  <si>
    <t>SERVIZI AMBIENTALI</t>
  </si>
  <si>
    <t>2600 - SERVIZI AMBIENTALI</t>
  </si>
  <si>
    <t>2650</t>
  </si>
  <si>
    <t>LAVORO TEMPORANEO</t>
  </si>
  <si>
    <t>2650 - LAVORO TEMPORANEO</t>
  </si>
  <si>
    <t>2660</t>
  </si>
  <si>
    <t>DIPENDENTI DA AGENTI IMMOBILIARI MANDATARI PROFESSIONALI A TITOLO ONEROSO E MEDIATORI CREDITIZI</t>
  </si>
  <si>
    <t>2660 - DIPENDENTI DA AGENTI IMMOBILIARI MANDATARI PROFESSIONALI A TITOLO ONEROSO E MEDIATORI CREDITIZI</t>
  </si>
  <si>
    <t>2700</t>
  </si>
  <si>
    <t>ISTITUTI DI VIGILANZA PRIVATI</t>
  </si>
  <si>
    <t>2700 - ISTITUTI DI VIGILANZA PRIVATI</t>
  </si>
  <si>
    <t>2800</t>
  </si>
  <si>
    <t>TERMALE</t>
  </si>
  <si>
    <t>2800 - TERMALE</t>
  </si>
  <si>
    <t>2850</t>
  </si>
  <si>
    <t>INDUSTRIA TURISTICA</t>
  </si>
  <si>
    <t>2850 - INDUSTRIA TURISTICA</t>
  </si>
  <si>
    <t>2950</t>
  </si>
  <si>
    <t>TELECOMUNICAZIONI</t>
  </si>
  <si>
    <t>2950 - TELECOMUNICAZIONI</t>
  </si>
  <si>
    <t>3000</t>
  </si>
  <si>
    <t>OSPEDALI PRIVATI (PERSONALE NON MEDICO)</t>
  </si>
  <si>
    <t>3000 - OSPEDALI PRIVATI (PERSONALE NON MEDICO)</t>
  </si>
  <si>
    <t>3001</t>
  </si>
  <si>
    <t>OSPEDALI PRIVATI (PERSONALE MEDICO)</t>
  </si>
  <si>
    <t>3001 - OSPEDALI PRIVATI (PERSONALE MEDICO)</t>
  </si>
  <si>
    <t>3010</t>
  </si>
  <si>
    <t>ASSICURAZIONI</t>
  </si>
  <si>
    <t>3010 - ASSICURAZIONI</t>
  </si>
  <si>
    <t>3020</t>
  </si>
  <si>
    <t>ISTITUTI FINANZIARI E AZIENDE DI CREDITO</t>
  </si>
  <si>
    <t>3020 - ISTITUTI FINANZIARI E AZIENDE DI CREDITO</t>
  </si>
  <si>
    <t>3030</t>
  </si>
  <si>
    <t>COMMERCIO</t>
  </si>
  <si>
    <t>3030 - COMMERCIO</t>
  </si>
  <si>
    <t>3040</t>
  </si>
  <si>
    <t>STUDI PROFESSIONALI</t>
  </si>
  <si>
    <t>3040 - STUDI PROFESSIONALI</t>
  </si>
  <si>
    <t>3050</t>
  </si>
  <si>
    <t>ISTITUTI PRIVATI DI EDUCAZIONE E ISTRUZIONE</t>
  </si>
  <si>
    <t>3050 - ISTITUTI PRIVATI DI EDUCAZIONE E ISTRUZIONE</t>
  </si>
  <si>
    <t>3060</t>
  </si>
  <si>
    <t>PILOTI COLLAUDATORI E SPERIMENTATORI E DI PRODUZIONE DI AZIENDE DI COSTRUZIONI AEROSPAZIALI</t>
  </si>
  <si>
    <t>3060 - PILOTI COLLAUDATORI E SPERIMENTATORI E DI PRODUZIONE DI AZIENDE DI COSTRUZIONI AEROSPAZIALI</t>
  </si>
  <si>
    <t>3100</t>
  </si>
  <si>
    <t>ALTRO</t>
  </si>
  <si>
    <t>3100 - ALTRO</t>
  </si>
  <si>
    <t>(Scegliere Provincia)</t>
  </si>
  <si>
    <t>Denominazione regione</t>
  </si>
  <si>
    <t>Ripartizione geografica</t>
  </si>
  <si>
    <t>AG - Agrigento</t>
  </si>
  <si>
    <t>AG</t>
  </si>
  <si>
    <t>SICILIA</t>
  </si>
  <si>
    <t>ISOLE</t>
  </si>
  <si>
    <t>CENTRO-SUD</t>
  </si>
  <si>
    <t>AL - Alessandria</t>
  </si>
  <si>
    <t>AL</t>
  </si>
  <si>
    <t>PIEMONTE</t>
  </si>
  <si>
    <t>NORD-OVEST</t>
  </si>
  <si>
    <t>AN - Ancona</t>
  </si>
  <si>
    <t>AN</t>
  </si>
  <si>
    <t>MARCHE</t>
  </si>
  <si>
    <t>CENTRO</t>
  </si>
  <si>
    <t>AO - Valle d'Aosta</t>
  </si>
  <si>
    <t>AO</t>
  </si>
  <si>
    <t>VALLE D'AOSTA</t>
  </si>
  <si>
    <t>AP - Ascoli Piceno</t>
  </si>
  <si>
    <t>AP</t>
  </si>
  <si>
    <t>AQ - L'Aquila</t>
  </si>
  <si>
    <t>AQ</t>
  </si>
  <si>
    <t>ABRUZZO</t>
  </si>
  <si>
    <t>SUD</t>
  </si>
  <si>
    <t>AR - Arezzo</t>
  </si>
  <si>
    <t>AR</t>
  </si>
  <si>
    <t>TOSCANA</t>
  </si>
  <si>
    <t>AT - Asti</t>
  </si>
  <si>
    <t>AT</t>
  </si>
  <si>
    <t>AV - Avellino</t>
  </si>
  <si>
    <t>AV</t>
  </si>
  <si>
    <t>CAMPANIA</t>
  </si>
  <si>
    <t>BA - Bari</t>
  </si>
  <si>
    <t>BA</t>
  </si>
  <si>
    <t>PUGLIA</t>
  </si>
  <si>
    <t>BG - Bergamo</t>
  </si>
  <si>
    <t>BG</t>
  </si>
  <si>
    <t>LOMBARDIA</t>
  </si>
  <si>
    <t>BI - Biella</t>
  </si>
  <si>
    <t>BI</t>
  </si>
  <si>
    <t>BL - Belluno</t>
  </si>
  <si>
    <t>BL</t>
  </si>
  <si>
    <t>VENETO</t>
  </si>
  <si>
    <t>NORD-EST</t>
  </si>
  <si>
    <t>BN - Benevento</t>
  </si>
  <si>
    <t>BN</t>
  </si>
  <si>
    <t>BO - Bologna</t>
  </si>
  <si>
    <t>BO</t>
  </si>
  <si>
    <t>EMILIA-ROMAGNA</t>
  </si>
  <si>
    <t>BR - Brindisi</t>
  </si>
  <si>
    <t>BR</t>
  </si>
  <si>
    <t>BS - Brescia</t>
  </si>
  <si>
    <t>BS</t>
  </si>
  <si>
    <t>BT - Barletta-Andria-Trani</t>
  </si>
  <si>
    <t>BT</t>
  </si>
  <si>
    <t>BZ - Bolzano</t>
  </si>
  <si>
    <t>BZ</t>
  </si>
  <si>
    <t>TRENTINO-ALTO ADIGE</t>
  </si>
  <si>
    <t>CA - Cagliari</t>
  </si>
  <si>
    <t>CA</t>
  </si>
  <si>
    <t>SARDEGNA</t>
  </si>
  <si>
    <t>CB - Campobasso</t>
  </si>
  <si>
    <t>CB</t>
  </si>
  <si>
    <t>MOLISE</t>
  </si>
  <si>
    <t>CE - Caserta</t>
  </si>
  <si>
    <t>CE</t>
  </si>
  <si>
    <t>CH - Chieti</t>
  </si>
  <si>
    <t>CH</t>
  </si>
  <si>
    <t>CI - Carbonia-Iglesias</t>
  </si>
  <si>
    <t>CI</t>
  </si>
  <si>
    <t>CL - Caltanissetta</t>
  </si>
  <si>
    <t>CL</t>
  </si>
  <si>
    <t>CN - Cuneo</t>
  </si>
  <si>
    <t>CN</t>
  </si>
  <si>
    <t>CO - Como</t>
  </si>
  <si>
    <t>CO</t>
  </si>
  <si>
    <t>CR - Cremona</t>
  </si>
  <si>
    <t>CR</t>
  </si>
  <si>
    <t>CS - Cosenza</t>
  </si>
  <si>
    <t>CS</t>
  </si>
  <si>
    <t>CALABRIA</t>
  </si>
  <si>
    <t>CT - Catania</t>
  </si>
  <si>
    <t>CT</t>
  </si>
  <si>
    <t>CZ - Catanzaro</t>
  </si>
  <si>
    <t>CZ</t>
  </si>
  <si>
    <t>EN - Enna</t>
  </si>
  <si>
    <t>EN</t>
  </si>
  <si>
    <t>FC - Forlì-Cesena</t>
  </si>
  <si>
    <t>FC</t>
  </si>
  <si>
    <t>FE - Ferrara</t>
  </si>
  <si>
    <t>FE</t>
  </si>
  <si>
    <t>FG - Foggia</t>
  </si>
  <si>
    <t>FG</t>
  </si>
  <si>
    <t>FI - Firenze</t>
  </si>
  <si>
    <t>FI</t>
  </si>
  <si>
    <t>FM - Fermo</t>
  </si>
  <si>
    <t>FM</t>
  </si>
  <si>
    <t>FR - Frosinone</t>
  </si>
  <si>
    <t>FR</t>
  </si>
  <si>
    <t>LAZIO</t>
  </si>
  <si>
    <t>GE - Genova</t>
  </si>
  <si>
    <t>GE</t>
  </si>
  <si>
    <t>LIGURIA</t>
  </si>
  <si>
    <t>GO - Gorizia</t>
  </si>
  <si>
    <t>GO</t>
  </si>
  <si>
    <t>FRIULI-VENEZIA GIULIA</t>
  </si>
  <si>
    <t>GR - Grosseto</t>
  </si>
  <si>
    <t>GR</t>
  </si>
  <si>
    <t>IM - Imperia</t>
  </si>
  <si>
    <t>IM</t>
  </si>
  <si>
    <t>IS - Isernia</t>
  </si>
  <si>
    <t>IS</t>
  </si>
  <si>
    <t>KR - Crotone</t>
  </si>
  <si>
    <t>KR</t>
  </si>
  <si>
    <t>LC - Lecco</t>
  </si>
  <si>
    <t>LC</t>
  </si>
  <si>
    <t>LE - Lecce</t>
  </si>
  <si>
    <t>LE</t>
  </si>
  <si>
    <t>LI - Livorno</t>
  </si>
  <si>
    <t>LI</t>
  </si>
  <si>
    <t>LO - Lodi</t>
  </si>
  <si>
    <t>LO</t>
  </si>
  <si>
    <t>LT - Latina</t>
  </si>
  <si>
    <t>LT</t>
  </si>
  <si>
    <t>LU - Lucca</t>
  </si>
  <si>
    <t>LU</t>
  </si>
  <si>
    <t>MB - Monza e della Brianza</t>
  </si>
  <si>
    <t>MB</t>
  </si>
  <si>
    <t>MC - Macerata</t>
  </si>
  <si>
    <t>MC</t>
  </si>
  <si>
    <t>ME - Messina</t>
  </si>
  <si>
    <t>ME</t>
  </si>
  <si>
    <t>MI - Milano</t>
  </si>
  <si>
    <t>MI</t>
  </si>
  <si>
    <t>MN - Mantova</t>
  </si>
  <si>
    <t>MN</t>
  </si>
  <si>
    <t>MO - Modena</t>
  </si>
  <si>
    <t>MO</t>
  </si>
  <si>
    <t>MS - Massa-Carrara</t>
  </si>
  <si>
    <t>MS</t>
  </si>
  <si>
    <t>MT - Matera</t>
  </si>
  <si>
    <t>MT</t>
  </si>
  <si>
    <t>NA - Napoli</t>
  </si>
  <si>
    <t>NA</t>
  </si>
  <si>
    <t>NO - Novara</t>
  </si>
  <si>
    <t>NU - Nuoro</t>
  </si>
  <si>
    <t>NU</t>
  </si>
  <si>
    <t>OG - Ogliastra</t>
  </si>
  <si>
    <t>OG</t>
  </si>
  <si>
    <t>OR - Oristano</t>
  </si>
  <si>
    <t>OR</t>
  </si>
  <si>
    <t>OT - Olbia-Tempio</t>
  </si>
  <si>
    <t>OT</t>
  </si>
  <si>
    <t>PA - Palermo</t>
  </si>
  <si>
    <t>PA</t>
  </si>
  <si>
    <t>PC - Piacenza</t>
  </si>
  <si>
    <t>PC</t>
  </si>
  <si>
    <t>PD - Padova</t>
  </si>
  <si>
    <t>PD</t>
  </si>
  <si>
    <t>PE - Pescara</t>
  </si>
  <si>
    <t>PE</t>
  </si>
  <si>
    <t>PG - Perugia</t>
  </si>
  <si>
    <t>PG</t>
  </si>
  <si>
    <t>UMBRIA</t>
  </si>
  <si>
    <t>PI - Pisa</t>
  </si>
  <si>
    <t>PI</t>
  </si>
  <si>
    <t>PN - Pordenone</t>
  </si>
  <si>
    <t>PN</t>
  </si>
  <si>
    <t>PO - Prato</t>
  </si>
  <si>
    <t>PO</t>
  </si>
  <si>
    <t>PR - Parma</t>
  </si>
  <si>
    <t>PR</t>
  </si>
  <si>
    <t>PT - Pistoia</t>
  </si>
  <si>
    <t>PT</t>
  </si>
  <si>
    <t>PU - Pesaro e Urbino</t>
  </si>
  <si>
    <t>PU</t>
  </si>
  <si>
    <t>PV - Pavia</t>
  </si>
  <si>
    <t>PV</t>
  </si>
  <si>
    <t>PZ - Potenza</t>
  </si>
  <si>
    <t>PZ</t>
  </si>
  <si>
    <t>BASILICATA</t>
  </si>
  <si>
    <t>RA - Ravenna</t>
  </si>
  <si>
    <t>RA</t>
  </si>
  <si>
    <t>RC - Reggio di Calabria</t>
  </si>
  <si>
    <t>RC</t>
  </si>
  <si>
    <t>RE - Reggio nell'Emilia</t>
  </si>
  <si>
    <t>RE</t>
  </si>
  <si>
    <t>RG - Ragusa</t>
  </si>
  <si>
    <t>RG</t>
  </si>
  <si>
    <t>RI - Rieti</t>
  </si>
  <si>
    <t>RI</t>
  </si>
  <si>
    <t>RM - Roma</t>
  </si>
  <si>
    <t>RM</t>
  </si>
  <si>
    <t>RN - Rimini</t>
  </si>
  <si>
    <t>RN</t>
  </si>
  <si>
    <t>RO - Rovigo</t>
  </si>
  <si>
    <t>RO</t>
  </si>
  <si>
    <t>SA - Salerno</t>
  </si>
  <si>
    <t>SA</t>
  </si>
  <si>
    <t>SI - Siena</t>
  </si>
  <si>
    <t>SI</t>
  </si>
  <si>
    <t>SO - Sondrio</t>
  </si>
  <si>
    <t>SO</t>
  </si>
  <si>
    <t>SP - La Spezia</t>
  </si>
  <si>
    <t>SP</t>
  </si>
  <si>
    <t>SR - Siracusa</t>
  </si>
  <si>
    <t>SR</t>
  </si>
  <si>
    <t>SS - Sassari</t>
  </si>
  <si>
    <t>SS</t>
  </si>
  <si>
    <t>SV - Savona</t>
  </si>
  <si>
    <t>SV</t>
  </si>
  <si>
    <t>TA - Taranto</t>
  </si>
  <si>
    <t>TA</t>
  </si>
  <si>
    <t>TE - Teramo</t>
  </si>
  <si>
    <t>TE</t>
  </si>
  <si>
    <t>TN - Trento</t>
  </si>
  <si>
    <t>TN</t>
  </si>
  <si>
    <t>TO - Torino</t>
  </si>
  <si>
    <t>TO</t>
  </si>
  <si>
    <t>TP - Trapani</t>
  </si>
  <si>
    <t>TP</t>
  </si>
  <si>
    <t>TR - Terni</t>
  </si>
  <si>
    <t>TR</t>
  </si>
  <si>
    <t>TS - Trieste</t>
  </si>
  <si>
    <t>TS</t>
  </si>
  <si>
    <t>TV - Treviso</t>
  </si>
  <si>
    <t>TV</t>
  </si>
  <si>
    <t>UD - Udine</t>
  </si>
  <si>
    <t>UD</t>
  </si>
  <si>
    <t>VA - Varese</t>
  </si>
  <si>
    <t>VA</t>
  </si>
  <si>
    <t>VB - Verbano-Cusio-Ossola</t>
  </si>
  <si>
    <t>VB</t>
  </si>
  <si>
    <t>VC - Vercelli</t>
  </si>
  <si>
    <t>VC</t>
  </si>
  <si>
    <t>VE - Venezia</t>
  </si>
  <si>
    <t>VE</t>
  </si>
  <si>
    <t>VI - Vicenza</t>
  </si>
  <si>
    <t>VI</t>
  </si>
  <si>
    <t>VR - Verona</t>
  </si>
  <si>
    <t>VR</t>
  </si>
  <si>
    <t>VS - Medio Campidano</t>
  </si>
  <si>
    <t>VS</t>
  </si>
  <si>
    <t>VT - Viterbo</t>
  </si>
  <si>
    <t>VT</t>
  </si>
  <si>
    <t>VV - Vibo Valentia</t>
  </si>
  <si>
    <t>VV</t>
  </si>
  <si>
    <t>Le confermiamo di aver ricevuto il questionario che ci ha gentilmente compilato.</t>
  </si>
  <si>
    <t>Vogliamo ringraziarla per l’indispensabile collaborazione che ci ha prestato e le forniamo, sulla base dei dati che ha inserito, un quadro sintetico della situazione della sua azienda per quanto riguarda ore lavorate e tassi di assenza:</t>
  </si>
  <si>
    <t>Rimaniamo a disposizione per ogni chiarimento sui numeri contenuti nella tabella.</t>
  </si>
  <si>
    <t>Con i migliori saluti.</t>
  </si>
  <si>
    <t>PER LE ASSOCIAZIONI: Metodo di calcolo del tasso di gravità</t>
  </si>
  <si>
    <t>Elementi per il calcolo:</t>
  </si>
  <si>
    <t>Esempio</t>
  </si>
  <si>
    <t xml:space="preserve">   giorni dell'anno</t>
  </si>
  <si>
    <t xml:space="preserve">   sabati e domeniche</t>
  </si>
  <si>
    <t xml:space="preserve">   giorni di ferie e P.A.R.</t>
  </si>
  <si>
    <t xml:space="preserve">   orario settimanale</t>
  </si>
  <si>
    <t xml:space="preserve">   pause retribuite per settimana (in minuti)</t>
  </si>
  <si>
    <t xml:space="preserve">   ore di CIG (pro-capite)</t>
  </si>
  <si>
    <t>1. Infortuni sul lavoro e malattie professionali</t>
  </si>
  <si>
    <t xml:space="preserve">4. Altri permessi retribuiti </t>
  </si>
  <si>
    <t xml:space="preserve">5. Assenze per sciopero </t>
  </si>
  <si>
    <t xml:space="preserve">7. Ore di assemblea </t>
  </si>
  <si>
    <r>
      <rPr>
        <b/>
        <i/>
        <u/>
        <sz val="11"/>
        <rFont val="Arial"/>
        <family val="2"/>
      </rPr>
      <t>Ore di assenza pro-capite</t>
    </r>
    <r>
      <rPr>
        <b/>
        <i/>
        <sz val="11"/>
        <rFont val="Arial"/>
        <family val="2"/>
      </rPr>
      <t xml:space="preserve"> (totale):</t>
    </r>
  </si>
  <si>
    <r>
      <t>Tasso di gravità</t>
    </r>
    <r>
      <rPr>
        <sz val="11"/>
        <color theme="1"/>
        <rFont val="Arial"/>
        <family val="2"/>
      </rPr>
      <t xml:space="preserve">: Ore di assenza in % delle ore lavorabili = </t>
    </r>
  </si>
  <si>
    <t>………………..</t>
  </si>
  <si>
    <t>Prima di spedire il questionario accertarsi che nella colonna di controllo non figurino richiami.</t>
  </si>
  <si>
    <t xml:space="preserve">   lavoratori al 31.12.2017</t>
  </si>
  <si>
    <r>
      <t xml:space="preserve">* Numero medio di lavoratori a tempo indeterminato </t>
    </r>
    <r>
      <rPr>
        <i/>
        <sz val="11"/>
        <color indexed="8"/>
        <rFont val="Arial"/>
        <family val="2"/>
      </rPr>
      <t>full-time</t>
    </r>
    <r>
      <rPr>
        <sz val="11"/>
        <color indexed="8"/>
        <rFont val="Arial"/>
        <family val="2"/>
      </rPr>
      <t xml:space="preserve"> in organico a dicembre 2016 e a dicembre 2017</t>
    </r>
    <r>
      <rPr>
        <i/>
        <sz val="11"/>
        <color indexed="8"/>
        <rFont val="Arial"/>
        <family val="2"/>
      </rPr>
      <t>.</t>
    </r>
  </si>
  <si>
    <t>Per lavoro agile si intende una modalità di esecuzione del rapporto di lavoro subordinato senza precisi vincoli di orario o di luogo di lavoro, con il possibile utilizzo di strumenti tecnologici per lo svolgimento dell’attività lavorativa in parte all’interno di locali aziendali e in parte all’esterno, senza postazione fissa.</t>
  </si>
  <si>
    <r>
      <t>Somme e servizi con finalità di educazione, istruzione, ricreazione, assistenza sociale e sanitaria o culto</t>
    </r>
    <r>
      <rPr>
        <vertAlign val="superscript"/>
        <sz val="10"/>
        <rFont val="Arial"/>
        <family val="2"/>
      </rPr>
      <t xml:space="preserve"> (a)</t>
    </r>
  </si>
  <si>
    <r>
      <t xml:space="preserve">Altri fringe benefit </t>
    </r>
    <r>
      <rPr>
        <vertAlign val="superscript"/>
        <sz val="10"/>
        <rFont val="Arial"/>
        <family val="2"/>
      </rPr>
      <t>(b)</t>
    </r>
  </si>
  <si>
    <t>Lavoratori al 31.12.2018</t>
  </si>
  <si>
    <t>Punto 8: indicare il numero complessivo di ore di CIG (CIGO+CIGS+CIG in deroga) cui l'azienda ha fatto ricorso nel 2018.</t>
  </si>
  <si>
    <t>Se sì, specificare quale/quali e per ognuno indicare se si tratta di decisione unilaterale, previsione da contratto aziendale o in attuazione di CCNL e quale è stato il costo sostenuto dall'azienda nel 2018.</t>
  </si>
  <si>
    <r>
      <t xml:space="preserve">costo in % del costo personale nel 2018 </t>
    </r>
    <r>
      <rPr>
        <vertAlign val="superscript"/>
        <sz val="10"/>
        <rFont val="Arial"/>
        <family val="2"/>
      </rPr>
      <t>(c)</t>
    </r>
  </si>
  <si>
    <t>di cui operai</t>
  </si>
  <si>
    <t>Quanti</t>
  </si>
  <si>
    <t>Indagine Confindustria sul lavoro del 2019</t>
  </si>
  <si>
    <t>B.5. L'impresa si è avvalsa di lavoratori in somministrazione (ex interinale) e/o staff leasing nel primo trimestre 2019?</t>
  </si>
  <si>
    <t>E ne ha utilizzati nel periodo gennaio-marzo 2018?</t>
  </si>
  <si>
    <t>un maggior ricorso ai contratti a tempo indeterminato</t>
  </si>
  <si>
    <t xml:space="preserve">allungamento degli orari o altre revisioni organizzative per il personale in forza </t>
  </si>
  <si>
    <t>nessuna compensazione</t>
  </si>
  <si>
    <t>un maggior ricorso ad altre forme contrattuali (es. intermittente)</t>
  </si>
  <si>
    <t>La riga riporta il numero medio di lavoratori full-time a tempo indeterminato nel corso del 2018 (come da organici indicati in B.2)</t>
  </si>
  <si>
    <t>Punto 9: indicare il numero complessivo di ore di lavoro straordinario prestate nel 2018 eccedenti il normale orario contrattuale.</t>
  </si>
  <si>
    <t>Prima del 2012</t>
  </si>
  <si>
    <t>Dal 2016</t>
  </si>
  <si>
    <r>
      <t>C1. GIORNI di ferie, P.A.R.</t>
    </r>
    <r>
      <rPr>
        <vertAlign val="superscript"/>
        <sz val="10"/>
        <rFont val="Arial"/>
        <family val="2"/>
      </rPr>
      <t>1</t>
    </r>
    <r>
      <rPr>
        <sz val="10"/>
        <rFont val="Arial"/>
        <family val="2"/>
      </rPr>
      <t xml:space="preserve"> e permessi per banca ore e conto ore per lavoratore effettivamente goduti nel 2018 (es. 20+4+9=33 giorni)</t>
    </r>
  </si>
  <si>
    <t xml:space="preserve">   lavoratori al 31.12.2018</t>
  </si>
  <si>
    <t xml:space="preserve">        numero medio lavoratori nel 2018</t>
  </si>
  <si>
    <t xml:space="preserve">   festività infrasettimanali nel 2018</t>
  </si>
  <si>
    <r>
      <rPr>
        <b/>
        <i/>
        <u/>
        <sz val="11"/>
        <rFont val="Arial"/>
        <family val="2"/>
      </rPr>
      <t>Ore lavorabili</t>
    </r>
    <r>
      <rPr>
        <b/>
        <i/>
        <sz val="11"/>
        <rFont val="Arial"/>
        <family val="2"/>
      </rPr>
      <t>:     (365 - 104 - 9- 33) x (40 - 60/60)/5 - 50 =</t>
    </r>
  </si>
  <si>
    <t>Sulla base delle informazioni fornite, nel 2018 il turnover è stato pari a:</t>
  </si>
  <si>
    <t>aumenterà</t>
  </si>
  <si>
    <t>non subirà variazioni</t>
  </si>
  <si>
    <t>diminuirà</t>
  </si>
  <si>
    <r>
      <t xml:space="preserve">I dati in questa tabella vanno forniti </t>
    </r>
    <r>
      <rPr>
        <i/>
        <u/>
        <sz val="10"/>
        <rFont val="Arial"/>
        <family val="2"/>
      </rPr>
      <t>per lavoratore (dati medi)</t>
    </r>
  </si>
  <si>
    <r>
      <rPr>
        <vertAlign val="superscript"/>
        <sz val="9"/>
        <rFont val="Arial"/>
        <family val="2"/>
      </rPr>
      <t>1</t>
    </r>
    <r>
      <rPr>
        <sz val="9"/>
        <rFont val="Arial"/>
        <family val="2"/>
      </rPr>
      <t xml:space="preserve"> Ex-festività, riduzioni di orario di lavoro.</t>
    </r>
  </si>
  <si>
    <r>
      <t xml:space="preserve">C.3 </t>
    </r>
    <r>
      <rPr>
        <b/>
        <u/>
        <sz val="10"/>
        <rFont val="Arial"/>
        <family val="2"/>
      </rPr>
      <t>MONTE ORE</t>
    </r>
    <r>
      <rPr>
        <b/>
        <sz val="10"/>
        <rFont val="Arial"/>
        <family val="2"/>
      </rPr>
      <t xml:space="preserve"> DI ASSENZA, CIG E STRAORDINARIO NEL 2018
</t>
    </r>
    <r>
      <rPr>
        <i/>
        <sz val="10"/>
        <rFont val="Arial"/>
        <family val="2"/>
      </rPr>
      <t xml:space="preserve">(fornire il numero totale di ore di assenza effettuate dai lavoratori </t>
    </r>
    <r>
      <rPr>
        <i/>
        <u/>
        <sz val="10"/>
        <rFont val="Arial"/>
        <family val="2"/>
      </rPr>
      <t>a tempo indeterminato full-time</t>
    </r>
    <r>
      <rPr>
        <i/>
        <sz val="10"/>
        <rFont val="Arial"/>
        <family val="2"/>
      </rPr>
      <t xml:space="preserve"> nel corso del 2018)</t>
    </r>
  </si>
  <si>
    <r>
      <t xml:space="preserve">Le informazioni richieste in questa sezione si riferiscono al solo personale dipendente </t>
    </r>
    <r>
      <rPr>
        <b/>
        <i/>
        <u/>
        <sz val="9"/>
        <rFont val="Arial"/>
        <family val="2"/>
      </rPr>
      <t>A TEMPO INDETERMINATO FULL-TIME</t>
    </r>
  </si>
  <si>
    <r>
      <t xml:space="preserve">Le informazioni richieste in questa sezione si riferiscono al solo </t>
    </r>
    <r>
      <rPr>
        <b/>
        <i/>
        <u/>
        <sz val="9"/>
        <rFont val="Arial"/>
        <family val="2"/>
      </rPr>
      <t>personale NON DIRIGENZIALE</t>
    </r>
  </si>
  <si>
    <t>Tra il 2012 e il 2015</t>
  </si>
  <si>
    <t xml:space="preserve">
</t>
  </si>
  <si>
    <t>B.6. Ritiene che, per effetto delle regole del Decreto Dignità e prescindendo da esigenze di tipo organizzativo l'utilizzo di contratti a tempo determinato nella sua impresa:</t>
  </si>
  <si>
    <t xml:space="preserve">B.3. Indicare il numero di dipendenti che nel corso del 2018 sono stati: </t>
  </si>
  <si>
    <t>assunti</t>
  </si>
  <si>
    <t>cessati (dimissioni, pensionamento, licenziamento, termine contratto)</t>
  </si>
  <si>
    <t>D.5 Quale è stata l'incidenza media dei premi variabili collettivi (esclusi quindi MBO o premi individuali) erogati dall'azienda nel 2018 sulla retribuzione annua media (comprensiva dei premi)?
(es. se per il personale operaio la retribuzione annua lorda nel 2018 è stata mediamente di 25.000 euro e l'importo del premio in media è stato di 1.000 euro, nella prima riga indicare 1.000/25.000x100= 4,0%)</t>
  </si>
  <si>
    <t xml:space="preserve">D.6 L'azienda mette a disposizione dei propri dipendenti non dirigenti uno o più servizi di welfare tra quelli sotto elencati?
</t>
  </si>
  <si>
    <t>D.7 L'azienda ha introdotto forme di lavoro agile (smart working)?</t>
  </si>
  <si>
    <r>
      <t xml:space="preserve">D.8 </t>
    </r>
    <r>
      <rPr>
        <b/>
        <i/>
        <sz val="10"/>
        <rFont val="Arial"/>
        <family val="2"/>
      </rPr>
      <t>Se sì in D.7,</t>
    </r>
    <r>
      <rPr>
        <b/>
        <sz val="10"/>
        <rFont val="Arial"/>
        <family val="2"/>
      </rPr>
      <t xml:space="preserve"> indicare la modalità della disciplina / regolamentazione:</t>
    </r>
  </si>
  <si>
    <t>NOTE PER LA COMPILAZIONE DELLA TABELLA D.6</t>
  </si>
  <si>
    <t>No, nessuna</t>
  </si>
  <si>
    <t>Non saprei</t>
  </si>
  <si>
    <r>
      <t xml:space="preserve">B.8. A suo parere, sempre per effetto del Decreto Dignità, ci saranno conseguenze sul turnover </t>
    </r>
    <r>
      <rPr>
        <b/>
        <sz val="10"/>
        <color theme="1"/>
        <rFont val="Arial"/>
        <family val="2"/>
      </rPr>
      <t>dei dipendenti a tempo determinato nella sua azienda?</t>
    </r>
  </si>
  <si>
    <t>Sì, aumenterà</t>
  </si>
  <si>
    <t>Sì, diminuirà</t>
  </si>
  <si>
    <r>
      <t xml:space="preserve">D.2. </t>
    </r>
    <r>
      <rPr>
        <b/>
        <i/>
        <sz val="10"/>
        <color theme="1"/>
        <rFont val="Arial"/>
        <family val="2"/>
      </rPr>
      <t>Se si in D.1,</t>
    </r>
    <r>
      <rPr>
        <b/>
        <sz val="10"/>
        <color theme="1"/>
        <rFont val="Arial"/>
        <family val="2"/>
      </rPr>
      <t xml:space="preserve"> quando l'impresa ha per la prima volta applicato un contratto aziendale di contenuto economico? </t>
    </r>
  </si>
  <si>
    <r>
      <t xml:space="preserve">D.1 L'impresa </t>
    </r>
    <r>
      <rPr>
        <b/>
        <sz val="10"/>
        <rFont val="Arial"/>
        <family val="2"/>
      </rPr>
      <t>ha mai</t>
    </r>
    <r>
      <rPr>
        <b/>
        <sz val="10"/>
        <color theme="1"/>
        <rFont val="Arial"/>
        <family val="2"/>
      </rPr>
      <t xml:space="preserve"> applicato un contratto aziendale di contenuto economico, ovvero che prevede l'erogazione di un premio variabile collettivo?</t>
    </r>
  </si>
  <si>
    <r>
      <t xml:space="preserve">D.3 </t>
    </r>
    <r>
      <rPr>
        <b/>
        <i/>
        <sz val="10"/>
        <color theme="1"/>
        <rFont val="Arial"/>
        <family val="2"/>
      </rPr>
      <t>Se sì in D.1,</t>
    </r>
    <r>
      <rPr>
        <b/>
        <sz val="10"/>
        <color theme="1"/>
        <rFont val="Arial"/>
        <family val="2"/>
      </rPr>
      <t xml:space="preserve"> L'impresa </t>
    </r>
    <r>
      <rPr>
        <b/>
        <u/>
        <sz val="10"/>
        <rFont val="Arial"/>
        <family val="2"/>
      </rPr>
      <t>attualmente</t>
    </r>
    <r>
      <rPr>
        <b/>
        <sz val="10"/>
        <color theme="1"/>
        <rFont val="Arial"/>
        <family val="2"/>
      </rPr>
      <t xml:space="preserve"> applica un contratto aziendale di contenuto economico?</t>
    </r>
  </si>
  <si>
    <r>
      <t xml:space="preserve">D.4 </t>
    </r>
    <r>
      <rPr>
        <b/>
        <i/>
        <sz val="10"/>
        <rFont val="Arial"/>
        <family val="2"/>
      </rPr>
      <t>Se sì in D.3,</t>
    </r>
    <r>
      <rPr>
        <b/>
        <sz val="10"/>
        <rFont val="Arial"/>
        <family val="2"/>
      </rPr>
      <t xml:space="preserve"> l'accordo aziendale prevede anche:</t>
    </r>
  </si>
  <si>
    <t>SU - Sud Sardegna</t>
  </si>
  <si>
    <t>SU</t>
  </si>
  <si>
    <t>B.7. L'eventuale diminuzione dei contratti a tempo determinato implicherà (possibili più risposte):</t>
  </si>
  <si>
    <r>
      <t xml:space="preserve">B.4. L'impresa ha in forza lavoratori "a ridotta capacità lavorativa"?
</t>
    </r>
    <r>
      <rPr>
        <sz val="10"/>
        <rFont val="Arial"/>
        <family val="2"/>
      </rPr>
      <t>(ci si riferisce alla non-idoneità psico-fisica, anche solo parziale, nello svolgere l'attività lavorativa prevista)</t>
    </r>
    <r>
      <rPr>
        <b/>
        <sz val="10"/>
        <rFont val="Arial"/>
        <family val="2"/>
      </rPr>
      <t xml:space="preserve">
</t>
    </r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</si>
</sst>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64" formatCode="#,##0.0"/>
    <numFmt numFmtId="165" formatCode="0.0"/>
    <numFmt numFmtId="166" formatCode="0.0%"/>
  </numFmts>
  <fonts count="7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indexed="8"/>
      <name val="Arial"/>
      <family val="2"/>
    </font>
    <font>
      <b/>
      <sz val="16"/>
      <color indexed="56"/>
      <name val="Arial"/>
      <family val="2"/>
    </font>
    <font>
      <b/>
      <i/>
      <sz val="10"/>
      <color indexed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i/>
      <sz val="8"/>
      <color indexed="10"/>
      <name val="Arial"/>
      <family val="2"/>
    </font>
    <font>
      <sz val="10"/>
      <color theme="1"/>
      <name val="Arial"/>
      <family val="2"/>
    </font>
    <font>
      <sz val="8"/>
      <color indexed="10"/>
      <name val="Arial"/>
      <family val="2"/>
    </font>
    <font>
      <sz val="12"/>
      <color indexed="56"/>
      <name val="Arial"/>
      <family val="2"/>
    </font>
    <font>
      <sz val="10"/>
      <color indexed="9"/>
      <name val="Arial"/>
      <family val="2"/>
    </font>
    <font>
      <u/>
      <sz val="11"/>
      <color indexed="12"/>
      <name val="Arial"/>
      <family val="2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sz val="11"/>
      <color indexed="10"/>
      <name val="Arial"/>
      <family val="2"/>
    </font>
    <font>
      <sz val="11"/>
      <name val="Arial"/>
      <family val="2"/>
    </font>
    <font>
      <sz val="11"/>
      <color indexed="8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4"/>
      <color indexed="10"/>
      <name val="Arial"/>
      <family val="2"/>
    </font>
    <font>
      <sz val="14"/>
      <name val="Arial"/>
      <family val="2"/>
    </font>
    <font>
      <sz val="14"/>
      <color indexed="8"/>
      <name val="Arial"/>
      <family val="2"/>
    </font>
    <font>
      <i/>
      <sz val="10"/>
      <name val="Arial"/>
      <family val="2"/>
    </font>
    <font>
      <b/>
      <i/>
      <sz val="9"/>
      <name val="Arial"/>
      <family val="2"/>
    </font>
    <font>
      <sz val="9"/>
      <color indexed="10"/>
      <name val="Arial"/>
      <family val="2"/>
    </font>
    <font>
      <sz val="9"/>
      <name val="Arial"/>
      <family val="2"/>
    </font>
    <font>
      <sz val="9"/>
      <color indexed="8"/>
      <name val="Arial"/>
      <family val="2"/>
    </font>
    <font>
      <i/>
      <sz val="8"/>
      <name val="Arial"/>
      <family val="2"/>
    </font>
    <font>
      <sz val="8"/>
      <color rgb="FFFF0000"/>
      <name val="Arial"/>
      <family val="2"/>
    </font>
    <font>
      <b/>
      <u/>
      <sz val="10"/>
      <name val="Arial"/>
      <family val="2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sz val="11"/>
      <color rgb="FFFF0000"/>
      <name val="Arial"/>
      <family val="2"/>
    </font>
    <font>
      <sz val="10"/>
      <color rgb="FFFF0000"/>
      <name val="Arial"/>
      <family val="2"/>
    </font>
    <font>
      <i/>
      <sz val="10"/>
      <color rgb="FFFF0000"/>
      <name val="Arial"/>
      <family val="2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10"/>
      <color rgb="FFFF0000"/>
      <name val="Calibri"/>
      <family val="2"/>
      <scheme val="minor"/>
    </font>
    <font>
      <i/>
      <sz val="10"/>
      <color rgb="FFFF0000"/>
      <name val="Calibri"/>
      <family val="2"/>
      <scheme val="minor"/>
    </font>
    <font>
      <i/>
      <sz val="11"/>
      <color rgb="FFFF0000"/>
      <name val="Arial"/>
      <family val="2"/>
    </font>
    <font>
      <sz val="10"/>
      <color theme="0"/>
      <name val="Arial"/>
      <family val="2"/>
    </font>
    <font>
      <sz val="9"/>
      <color rgb="FFFF0000"/>
      <name val="Arial"/>
      <family val="2"/>
    </font>
    <font>
      <b/>
      <sz val="9.5"/>
      <color rgb="FFFF0000"/>
      <name val="Arial"/>
      <family val="2"/>
    </font>
    <font>
      <sz val="10"/>
      <color theme="1"/>
      <name val="Calibri"/>
      <family val="2"/>
      <scheme val="minor"/>
    </font>
    <font>
      <b/>
      <i/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3300"/>
      <name val="Calibri"/>
      <family val="2"/>
      <scheme val="minor"/>
    </font>
    <font>
      <i/>
      <sz val="11"/>
      <color indexed="8"/>
      <name val="Arial"/>
      <family val="2"/>
    </font>
    <font>
      <b/>
      <u/>
      <sz val="11"/>
      <name val="Arial"/>
      <family val="2"/>
    </font>
    <font>
      <i/>
      <sz val="11"/>
      <color indexed="10"/>
      <name val="Arial"/>
      <family val="2"/>
    </font>
    <font>
      <b/>
      <i/>
      <sz val="11"/>
      <name val="Arial"/>
      <family val="2"/>
    </font>
    <font>
      <b/>
      <i/>
      <u/>
      <sz val="11"/>
      <name val="Arial"/>
      <family val="2"/>
    </font>
    <font>
      <b/>
      <sz val="11"/>
      <name val="Arial"/>
      <family val="2"/>
    </font>
    <font>
      <i/>
      <sz val="10"/>
      <color theme="1"/>
      <name val="Arial"/>
      <family val="2"/>
    </font>
    <font>
      <sz val="8"/>
      <name val="Calibri"/>
      <family val="2"/>
      <scheme val="minor"/>
    </font>
    <font>
      <vertAlign val="superscript"/>
      <sz val="10"/>
      <name val="Arial"/>
      <family val="2"/>
    </font>
    <font>
      <b/>
      <sz val="11"/>
      <color theme="1"/>
      <name val="Arial"/>
      <family val="2"/>
    </font>
    <font>
      <sz val="8"/>
      <name val="Arial"/>
      <family val="2"/>
    </font>
    <font>
      <i/>
      <u/>
      <sz val="10"/>
      <color theme="1"/>
      <name val="Arial"/>
      <family val="2"/>
    </font>
    <font>
      <i/>
      <u/>
      <sz val="11"/>
      <color theme="1"/>
      <name val="Calibri"/>
      <family val="2"/>
      <scheme val="minor"/>
    </font>
    <font>
      <i/>
      <u/>
      <sz val="10"/>
      <name val="Arial"/>
      <family val="2"/>
    </font>
    <font>
      <vertAlign val="superscript"/>
      <sz val="9"/>
      <name val="Arial"/>
      <family val="2"/>
    </font>
    <font>
      <b/>
      <i/>
      <u/>
      <sz val="9"/>
      <name val="Arial"/>
      <family val="2"/>
    </font>
    <font>
      <sz val="11"/>
      <color theme="0"/>
      <name val="Arial"/>
      <family val="2"/>
    </font>
    <font>
      <sz val="8"/>
      <color theme="0"/>
      <name val="Arial"/>
      <family val="2"/>
    </font>
    <font>
      <b/>
      <i/>
      <sz val="10"/>
      <color theme="1"/>
      <name val="Arial"/>
      <family val="2"/>
    </font>
    <font>
      <sz val="10"/>
      <color rgb="FF000000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lightGray">
        <fgColor indexed="47"/>
        <bgColor indexed="9"/>
      </patternFill>
    </fill>
    <fill>
      <patternFill patternType="darkGray">
        <fgColor indexed="47"/>
      </patternFill>
    </fill>
    <fill>
      <patternFill patternType="solid">
        <fgColor indexed="47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66FF99"/>
        <bgColor indexed="64"/>
      </patternFill>
    </fill>
    <fill>
      <patternFill patternType="mediumGray"/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</borders>
  <cellStyleXfs count="12">
    <xf numFmtId="0" fontId="0" fillId="0" borderId="0"/>
    <xf numFmtId="9" fontId="1" fillId="0" borderId="0" applyFont="0" applyFill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7" fillId="0" borderId="0"/>
    <xf numFmtId="0" fontId="7" fillId="0" borderId="0"/>
    <xf numFmtId="0" fontId="16" fillId="0" borderId="0"/>
    <xf numFmtId="0" fontId="16" fillId="0" borderId="0"/>
    <xf numFmtId="9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9" fillId="0" borderId="0" applyFont="0" applyFill="0" applyBorder="0" applyAlignment="0" applyProtection="0"/>
  </cellStyleXfs>
  <cellXfs count="631">
    <xf numFmtId="0" fontId="0" fillId="0" borderId="0" xfId="0"/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Fill="1" applyAlignment="1">
      <alignment vertical="center"/>
    </xf>
    <xf numFmtId="0" fontId="9" fillId="2" borderId="0" xfId="0" applyFont="1" applyFill="1" applyBorder="1" applyAlignment="1" applyProtection="1">
      <alignment horizontal="left" vertical="center"/>
    </xf>
    <xf numFmtId="0" fontId="9" fillId="2" borderId="0" xfId="0" applyFont="1" applyFill="1" applyAlignment="1" applyProtection="1">
      <alignment horizontal="left" vertical="center"/>
    </xf>
    <xf numFmtId="0" fontId="10" fillId="0" borderId="0" xfId="0" applyFont="1"/>
    <xf numFmtId="0" fontId="7" fillId="2" borderId="0" xfId="0" applyFont="1" applyFill="1" applyBorder="1" applyAlignment="1" applyProtection="1">
      <alignment vertical="center"/>
    </xf>
    <xf numFmtId="0" fontId="7" fillId="0" borderId="0" xfId="0" applyFont="1" applyFill="1" applyBorder="1" applyAlignment="1" applyProtection="1">
      <alignment vertical="center"/>
    </xf>
    <xf numFmtId="0" fontId="11" fillId="2" borderId="0" xfId="0" applyFont="1" applyFill="1" applyAlignment="1" applyProtection="1">
      <alignment horizontal="left" vertical="center" indent="1"/>
    </xf>
    <xf numFmtId="0" fontId="11" fillId="0" borderId="0" xfId="0" applyFont="1" applyFill="1" applyAlignment="1" applyProtection="1">
      <alignment horizontal="left" vertical="center" indent="1"/>
    </xf>
    <xf numFmtId="0" fontId="7" fillId="0" borderId="0" xfId="0" applyFont="1" applyFill="1" applyAlignment="1">
      <alignment vertical="center"/>
    </xf>
    <xf numFmtId="0" fontId="7" fillId="2" borderId="0" xfId="0" applyFont="1" applyFill="1" applyAlignment="1" applyProtection="1">
      <alignment vertical="center"/>
    </xf>
    <xf numFmtId="0" fontId="13" fillId="2" borderId="0" xfId="0" applyFont="1" applyFill="1" applyAlignment="1" applyProtection="1">
      <alignment vertical="center"/>
    </xf>
    <xf numFmtId="0" fontId="7" fillId="2" borderId="0" xfId="0" applyFont="1" applyFill="1" applyAlignment="1" applyProtection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8" fillId="2" borderId="0" xfId="0" applyFont="1" applyFill="1" applyAlignment="1" applyProtection="1">
      <alignment vertical="center"/>
    </xf>
    <xf numFmtId="0" fontId="8" fillId="0" borderId="0" xfId="0" applyFont="1" applyFill="1" applyAlignment="1" applyProtection="1">
      <alignment vertical="center"/>
    </xf>
    <xf numFmtId="0" fontId="7" fillId="0" borderId="0" xfId="0" applyFont="1" applyFill="1" applyAlignment="1" applyProtection="1">
      <alignment vertical="center"/>
    </xf>
    <xf numFmtId="0" fontId="7" fillId="2" borderId="0" xfId="0" applyFont="1" applyFill="1" applyBorder="1" applyAlignment="1" applyProtection="1">
      <alignment horizontal="left" vertical="center"/>
    </xf>
    <xf numFmtId="0" fontId="7" fillId="2" borderId="0" xfId="0" applyFont="1" applyFill="1" applyBorder="1" applyAlignment="1" applyProtection="1">
      <alignment horizontal="center" vertical="center"/>
    </xf>
    <xf numFmtId="0" fontId="11" fillId="2" borderId="0" xfId="0" applyFont="1" applyFill="1" applyAlignment="1" applyProtection="1">
      <alignment horizontal="left" vertical="center" wrapText="1"/>
    </xf>
    <xf numFmtId="0" fontId="10" fillId="0" borderId="0" xfId="0" applyFont="1" applyFill="1"/>
    <xf numFmtId="0" fontId="11" fillId="0" borderId="0" xfId="0" applyFont="1" applyAlignment="1" applyProtection="1">
      <alignment horizontal="left" vertical="center" indent="1"/>
    </xf>
    <xf numFmtId="0" fontId="16" fillId="4" borderId="0" xfId="0" applyFont="1" applyFill="1" applyAlignment="1" applyProtection="1">
      <alignment horizontal="left" vertical="center"/>
    </xf>
    <xf numFmtId="0" fontId="16" fillId="0" borderId="0" xfId="0" applyFont="1" applyFill="1" applyAlignment="1" applyProtection="1">
      <alignment horizontal="left" vertical="center"/>
    </xf>
    <xf numFmtId="0" fontId="17" fillId="0" borderId="0" xfId="0" applyFont="1" applyFill="1" applyAlignment="1" applyProtection="1">
      <alignment horizontal="left" vertical="center" indent="1"/>
    </xf>
    <xf numFmtId="0" fontId="18" fillId="0" borderId="0" xfId="0" applyFont="1" applyFill="1" applyAlignment="1">
      <alignment vertical="center"/>
    </xf>
    <xf numFmtId="0" fontId="19" fillId="0" borderId="0" xfId="0" applyFont="1" applyFill="1" applyAlignment="1">
      <alignment vertical="center"/>
    </xf>
    <xf numFmtId="0" fontId="16" fillId="0" borderId="0" xfId="0" applyFont="1" applyFill="1"/>
    <xf numFmtId="0" fontId="7" fillId="0" borderId="0" xfId="0" applyFont="1" applyAlignment="1" applyProtection="1">
      <alignment vertical="center"/>
    </xf>
    <xf numFmtId="0" fontId="11" fillId="0" borderId="0" xfId="0" applyFont="1" applyFill="1" applyAlignment="1" applyProtection="1">
      <alignment vertical="center"/>
    </xf>
    <xf numFmtId="0" fontId="8" fillId="5" borderId="0" xfId="0" applyFont="1" applyFill="1" applyAlignment="1">
      <alignment vertical="center"/>
    </xf>
    <xf numFmtId="0" fontId="7" fillId="0" borderId="0" xfId="0" applyFont="1" applyAlignment="1" applyProtection="1">
      <alignment vertical="center"/>
      <protection locked="0"/>
    </xf>
    <xf numFmtId="0" fontId="7" fillId="0" borderId="0" xfId="0" applyFont="1" applyFill="1" applyAlignment="1" applyProtection="1">
      <alignment vertical="center"/>
      <protection locked="0"/>
    </xf>
    <xf numFmtId="0" fontId="7" fillId="2" borderId="0" xfId="0" applyFont="1" applyFill="1" applyAlignment="1" applyProtection="1">
      <alignment vertical="center"/>
      <protection locked="0"/>
    </xf>
    <xf numFmtId="0" fontId="11" fillId="0" borderId="0" xfId="0" applyFont="1" applyFill="1" applyBorder="1" applyAlignment="1" applyProtection="1">
      <alignment vertical="center"/>
    </xf>
    <xf numFmtId="0" fontId="7" fillId="0" borderId="0" xfId="0" applyFont="1" applyFill="1" applyAlignment="1">
      <alignment horizontal="center" vertical="center"/>
    </xf>
    <xf numFmtId="0" fontId="0" fillId="0" borderId="0" xfId="0" applyFill="1" applyProtection="1">
      <protection locked="0"/>
    </xf>
    <xf numFmtId="0" fontId="0" fillId="2" borderId="0" xfId="0" applyFill="1" applyProtection="1">
      <protection locked="0"/>
    </xf>
    <xf numFmtId="0" fontId="7" fillId="0" borderId="0" xfId="0" applyFont="1" applyAlignment="1">
      <alignment horizontal="center" vertical="center"/>
    </xf>
    <xf numFmtId="0" fontId="0" fillId="0" borderId="0" xfId="0" applyFill="1"/>
    <xf numFmtId="0" fontId="0" fillId="0" borderId="0" xfId="0" applyProtection="1"/>
    <xf numFmtId="0" fontId="10" fillId="0" borderId="0" xfId="0" applyFont="1" applyAlignment="1" applyProtection="1">
      <alignment horizontal="right"/>
    </xf>
    <xf numFmtId="0" fontId="3" fillId="0" borderId="0" xfId="0" applyFont="1" applyFill="1" applyProtection="1">
      <protection locked="0"/>
    </xf>
    <xf numFmtId="1" fontId="7" fillId="0" borderId="0" xfId="0" applyNumberFormat="1" applyFont="1" applyAlignment="1">
      <alignment horizontal="center" vertical="center"/>
    </xf>
    <xf numFmtId="1" fontId="8" fillId="6" borderId="0" xfId="0" applyNumberFormat="1" applyFont="1" applyFill="1" applyAlignment="1">
      <alignment vertical="center"/>
    </xf>
    <xf numFmtId="0" fontId="0" fillId="0" borderId="0" xfId="0" applyFill="1" applyProtection="1"/>
    <xf numFmtId="0" fontId="7" fillId="0" borderId="0" xfId="0" applyFont="1" applyAlignment="1" applyProtection="1">
      <alignment horizontal="left" vertical="center"/>
    </xf>
    <xf numFmtId="0" fontId="3" fillId="0" borderId="0" xfId="0" applyFont="1" applyProtection="1">
      <protection locked="0"/>
    </xf>
    <xf numFmtId="0" fontId="0" fillId="0" borderId="0" xfId="0" applyProtection="1">
      <protection locked="0"/>
    </xf>
    <xf numFmtId="0" fontId="16" fillId="0" borderId="0" xfId="0" applyFont="1" applyProtection="1"/>
    <xf numFmtId="0" fontId="8" fillId="6" borderId="0" xfId="0" applyFont="1" applyFill="1" applyAlignment="1">
      <alignment vertical="center"/>
    </xf>
    <xf numFmtId="0" fontId="16" fillId="0" borderId="0" xfId="0" applyFont="1"/>
    <xf numFmtId="0" fontId="3" fillId="0" borderId="0" xfId="0" applyFont="1" applyProtection="1"/>
    <xf numFmtId="49" fontId="7" fillId="0" borderId="0" xfId="0" applyNumberFormat="1" applyFont="1" applyBorder="1" applyAlignment="1" applyProtection="1">
      <alignment horizontal="left" vertical="center"/>
      <protection locked="0"/>
    </xf>
    <xf numFmtId="0" fontId="11" fillId="2" borderId="0" xfId="0" applyFont="1" applyFill="1" applyBorder="1" applyAlignment="1" applyProtection="1">
      <alignment horizontal="left" vertical="center"/>
    </xf>
    <xf numFmtId="0" fontId="11" fillId="2" borderId="0" xfId="0" applyFont="1" applyFill="1" applyAlignment="1" applyProtection="1">
      <alignment horizontal="left" vertical="center"/>
    </xf>
    <xf numFmtId="0" fontId="22" fillId="2" borderId="0" xfId="0" applyFont="1" applyFill="1" applyAlignment="1" applyProtection="1">
      <alignment horizontal="left" vertical="center" indent="1"/>
    </xf>
    <xf numFmtId="0" fontId="23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24" fillId="0" borderId="0" xfId="0" applyFont="1" applyFill="1" applyAlignment="1">
      <alignment vertical="center"/>
    </xf>
    <xf numFmtId="0" fontId="11" fillId="2" borderId="0" xfId="0" applyFont="1" applyFill="1" applyBorder="1" applyAlignment="1" applyProtection="1">
      <alignment horizontal="left" vertical="center" indent="1"/>
    </xf>
    <xf numFmtId="0" fontId="7" fillId="0" borderId="6" xfId="0" applyFont="1" applyBorder="1" applyAlignment="1" applyProtection="1">
      <alignment horizontal="center" vertical="center"/>
    </xf>
    <xf numFmtId="0" fontId="8" fillId="0" borderId="6" xfId="0" applyFont="1" applyBorder="1" applyAlignment="1" applyProtection="1">
      <alignment vertical="center"/>
    </xf>
    <xf numFmtId="0" fontId="7" fillId="0" borderId="11" xfId="0" applyFont="1" applyBorder="1" applyAlignment="1" applyProtection="1">
      <alignment horizontal="center" vertical="center"/>
    </xf>
    <xf numFmtId="0" fontId="7" fillId="0" borderId="12" xfId="0" applyFont="1" applyBorder="1" applyAlignment="1" applyProtection="1">
      <alignment horizontal="center" vertical="center"/>
    </xf>
    <xf numFmtId="0" fontId="7" fillId="0" borderId="14" xfId="0" applyFont="1" applyBorder="1" applyAlignment="1" applyProtection="1">
      <alignment horizontal="center" vertical="center"/>
    </xf>
    <xf numFmtId="0" fontId="25" fillId="0" borderId="28" xfId="0" applyFont="1" applyFill="1" applyBorder="1" applyAlignment="1" applyProtection="1">
      <alignment horizontal="center" vertical="center" wrapText="1"/>
    </xf>
    <xf numFmtId="0" fontId="25" fillId="0" borderId="11" xfId="0" applyFont="1" applyFill="1" applyBorder="1" applyAlignment="1" applyProtection="1">
      <alignment horizontal="center" vertical="center" wrapText="1"/>
    </xf>
    <xf numFmtId="0" fontId="7" fillId="0" borderId="29" xfId="0" applyFont="1" applyBorder="1" applyAlignment="1" applyProtection="1">
      <alignment horizontal="center" vertical="center"/>
    </xf>
    <xf numFmtId="0" fontId="25" fillId="0" borderId="30" xfId="0" applyFont="1" applyFill="1" applyBorder="1" applyAlignment="1" applyProtection="1">
      <alignment horizontal="center" vertical="center" wrapText="1"/>
    </xf>
    <xf numFmtId="0" fontId="7" fillId="7" borderId="11" xfId="0" applyFont="1" applyFill="1" applyBorder="1" applyAlignment="1" applyProtection="1">
      <alignment horizontal="left" vertical="center"/>
    </xf>
    <xf numFmtId="0" fontId="7" fillId="7" borderId="12" xfId="0" applyFont="1" applyFill="1" applyBorder="1" applyAlignment="1" applyProtection="1">
      <alignment horizontal="left" vertical="center"/>
    </xf>
    <xf numFmtId="3" fontId="7" fillId="7" borderId="14" xfId="0" applyNumberFormat="1" applyFont="1" applyFill="1" applyBorder="1" applyAlignment="1" applyProtection="1">
      <alignment horizontal="center" vertical="center"/>
      <protection locked="0"/>
    </xf>
    <xf numFmtId="3" fontId="7" fillId="7" borderId="11" xfId="0" applyNumberFormat="1" applyFont="1" applyFill="1" applyBorder="1" applyAlignment="1" applyProtection="1">
      <alignment horizontal="center" vertical="center"/>
      <protection locked="0"/>
    </xf>
    <xf numFmtId="3" fontId="7" fillId="7" borderId="29" xfId="0" applyNumberFormat="1" applyFont="1" applyFill="1" applyBorder="1" applyAlignment="1" applyProtection="1">
      <alignment horizontal="center" vertical="center"/>
      <protection locked="0"/>
    </xf>
    <xf numFmtId="3" fontId="7" fillId="7" borderId="25" xfId="0" applyNumberFormat="1" applyFont="1" applyFill="1" applyBorder="1" applyAlignment="1" applyProtection="1">
      <alignment horizontal="center" vertical="center"/>
      <protection locked="0"/>
    </xf>
    <xf numFmtId="0" fontId="7" fillId="7" borderId="22" xfId="0" applyFont="1" applyFill="1" applyBorder="1" applyAlignment="1" applyProtection="1">
      <alignment horizontal="left" vertical="center"/>
    </xf>
    <xf numFmtId="0" fontId="7" fillId="7" borderId="23" xfId="0" applyFont="1" applyFill="1" applyBorder="1" applyAlignment="1" applyProtection="1">
      <alignment horizontal="left" vertical="center"/>
    </xf>
    <xf numFmtId="0" fontId="7" fillId="0" borderId="0" xfId="0" applyFont="1" applyFill="1" applyAlignment="1">
      <alignment horizontal="left" vertical="center"/>
    </xf>
    <xf numFmtId="0" fontId="7" fillId="8" borderId="22" xfId="0" applyFont="1" applyFill="1" applyBorder="1" applyAlignment="1" applyProtection="1">
      <alignment horizontal="left" vertical="center"/>
    </xf>
    <xf numFmtId="0" fontId="7" fillId="8" borderId="23" xfId="0" applyFont="1" applyFill="1" applyBorder="1" applyAlignment="1" applyProtection="1">
      <alignment horizontal="left" vertical="center"/>
    </xf>
    <xf numFmtId="1" fontId="7" fillId="8" borderId="26" xfId="0" applyNumberFormat="1" applyFont="1" applyFill="1" applyBorder="1" applyAlignment="1" applyProtection="1">
      <alignment horizontal="center" vertical="center"/>
    </xf>
    <xf numFmtId="1" fontId="25" fillId="7" borderId="22" xfId="0" applyNumberFormat="1" applyFont="1" applyFill="1" applyBorder="1" applyAlignment="1" applyProtection="1">
      <alignment horizontal="center" vertical="center"/>
    </xf>
    <xf numFmtId="1" fontId="7" fillId="8" borderId="31" xfId="0" applyNumberFormat="1" applyFont="1" applyFill="1" applyBorder="1" applyAlignment="1" applyProtection="1">
      <alignment horizontal="center" vertical="center"/>
    </xf>
    <xf numFmtId="1" fontId="7" fillId="8" borderId="32" xfId="0" applyNumberFormat="1" applyFont="1" applyFill="1" applyBorder="1" applyAlignment="1" applyProtection="1">
      <alignment horizontal="center" vertical="center"/>
    </xf>
    <xf numFmtId="1" fontId="25" fillId="7" borderId="25" xfId="0" applyNumberFormat="1" applyFont="1" applyFill="1" applyBorder="1" applyAlignment="1" applyProtection="1">
      <alignment horizontal="center" vertical="center"/>
    </xf>
    <xf numFmtId="0" fontId="27" fillId="2" borderId="0" xfId="0" applyFont="1" applyFill="1" applyAlignment="1" applyProtection="1">
      <alignment horizontal="left" vertical="center" indent="1"/>
    </xf>
    <xf numFmtId="0" fontId="28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29" fillId="0" borderId="0" xfId="0" applyFont="1" applyFill="1" applyAlignment="1">
      <alignment vertical="center"/>
    </xf>
    <xf numFmtId="0" fontId="26" fillId="2" borderId="0" xfId="0" applyFont="1" applyFill="1" applyAlignment="1" applyProtection="1">
      <alignment horizontal="left" vertical="center" wrapText="1"/>
    </xf>
    <xf numFmtId="0" fontId="26" fillId="0" borderId="0" xfId="0" applyFont="1" applyFill="1" applyAlignment="1" applyProtection="1">
      <alignment horizontal="left" vertical="center" wrapText="1"/>
    </xf>
    <xf numFmtId="0" fontId="25" fillId="2" borderId="0" xfId="0" applyFont="1" applyFill="1" applyAlignment="1" applyProtection="1">
      <alignment vertical="center"/>
    </xf>
    <xf numFmtId="0" fontId="16" fillId="0" borderId="0" xfId="0" applyFont="1" applyFill="1" applyAlignment="1">
      <alignment vertical="center"/>
    </xf>
    <xf numFmtId="0" fontId="8" fillId="0" borderId="23" xfId="0" applyFont="1" applyBorder="1"/>
    <xf numFmtId="0" fontId="7" fillId="0" borderId="36" xfId="0" applyFont="1" applyFill="1" applyBorder="1" applyAlignment="1" applyProtection="1">
      <alignment horizontal="center" vertical="center"/>
    </xf>
    <xf numFmtId="0" fontId="7" fillId="0" borderId="24" xfId="0" applyFont="1" applyFill="1" applyBorder="1" applyAlignment="1" applyProtection="1">
      <alignment horizontal="center" vertical="center"/>
    </xf>
    <xf numFmtId="0" fontId="7" fillId="0" borderId="23" xfId="0" applyFont="1" applyFill="1" applyBorder="1" applyAlignment="1" applyProtection="1">
      <alignment vertical="center"/>
    </xf>
    <xf numFmtId="1" fontId="7" fillId="0" borderId="36" xfId="0" applyNumberFormat="1" applyFont="1" applyBorder="1" applyAlignment="1">
      <alignment horizontal="center" vertical="center"/>
    </xf>
    <xf numFmtId="1" fontId="7" fillId="0" borderId="24" xfId="0" applyNumberFormat="1" applyFont="1" applyBorder="1" applyAlignment="1">
      <alignment horizontal="center" vertical="center"/>
    </xf>
    <xf numFmtId="0" fontId="16" fillId="5" borderId="0" xfId="0" applyFont="1" applyFill="1"/>
    <xf numFmtId="0" fontId="8" fillId="0" borderId="13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8" fillId="0" borderId="12" xfId="0" applyFont="1" applyFill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7" fillId="0" borderId="22" xfId="0" applyFont="1" applyBorder="1" applyAlignment="1">
      <alignment vertical="center"/>
    </xf>
    <xf numFmtId="0" fontId="7" fillId="0" borderId="23" xfId="0" applyFont="1" applyBorder="1" applyAlignment="1">
      <alignment vertical="center"/>
    </xf>
    <xf numFmtId="1" fontId="8" fillId="0" borderId="24" xfId="0" applyNumberFormat="1" applyFont="1" applyBorder="1" applyAlignment="1">
      <alignment horizontal="center" vertical="center"/>
    </xf>
    <xf numFmtId="1" fontId="8" fillId="0" borderId="31" xfId="0" applyNumberFormat="1" applyFont="1" applyBorder="1" applyAlignment="1">
      <alignment horizontal="center" vertical="center"/>
    </xf>
    <xf numFmtId="1" fontId="8" fillId="0" borderId="23" xfId="0" applyNumberFormat="1" applyFont="1" applyFill="1" applyBorder="1" applyAlignment="1">
      <alignment horizontal="center" vertical="center"/>
    </xf>
    <xf numFmtId="1" fontId="8" fillId="0" borderId="24" xfId="0" applyNumberFormat="1" applyFont="1" applyFill="1" applyBorder="1" applyAlignment="1">
      <alignment horizontal="center" vertical="center"/>
    </xf>
    <xf numFmtId="1" fontId="8" fillId="0" borderId="31" xfId="0" applyNumberFormat="1" applyFont="1" applyFill="1" applyBorder="1" applyAlignment="1">
      <alignment horizontal="center" vertical="center"/>
    </xf>
    <xf numFmtId="1" fontId="8" fillId="0" borderId="22" xfId="0" applyNumberFormat="1" applyFont="1" applyFill="1" applyBorder="1" applyAlignment="1">
      <alignment horizontal="center" vertical="center"/>
    </xf>
    <xf numFmtId="0" fontId="7" fillId="2" borderId="6" xfId="0" applyFont="1" applyFill="1" applyBorder="1" applyAlignment="1" applyProtection="1">
      <alignment vertical="center"/>
    </xf>
    <xf numFmtId="0" fontId="7" fillId="2" borderId="7" xfId="0" applyFont="1" applyFill="1" applyBorder="1" applyAlignment="1" applyProtection="1">
      <alignment vertical="center"/>
    </xf>
    <xf numFmtId="3" fontId="8" fillId="0" borderId="24" xfId="0" applyNumberFormat="1" applyFont="1" applyBorder="1" applyAlignment="1">
      <alignment horizontal="center" vertical="center"/>
    </xf>
    <xf numFmtId="3" fontId="8" fillId="0" borderId="31" xfId="0" applyNumberFormat="1" applyFont="1" applyBorder="1" applyAlignment="1">
      <alignment horizontal="center" vertical="center"/>
    </xf>
    <xf numFmtId="3" fontId="8" fillId="0" borderId="23" xfId="0" applyNumberFormat="1" applyFont="1" applyFill="1" applyBorder="1" applyAlignment="1">
      <alignment horizontal="center" vertical="center"/>
    </xf>
    <xf numFmtId="3" fontId="8" fillId="0" borderId="22" xfId="0" applyNumberFormat="1" applyFont="1" applyFill="1" applyBorder="1" applyAlignment="1">
      <alignment horizontal="center" vertical="center"/>
    </xf>
    <xf numFmtId="0" fontId="7" fillId="2" borderId="33" xfId="0" applyFont="1" applyFill="1" applyBorder="1" applyAlignment="1" applyProtection="1">
      <alignment vertical="center"/>
    </xf>
    <xf numFmtId="0" fontId="7" fillId="2" borderId="38" xfId="0" applyFont="1" applyFill="1" applyBorder="1" applyAlignment="1" applyProtection="1">
      <alignment horizontal="center" vertical="center"/>
    </xf>
    <xf numFmtId="0" fontId="7" fillId="2" borderId="39" xfId="0" applyFont="1" applyFill="1" applyBorder="1" applyAlignment="1" applyProtection="1">
      <alignment horizontal="center" vertical="center"/>
    </xf>
    <xf numFmtId="0" fontId="7" fillId="0" borderId="39" xfId="0" applyFont="1" applyFill="1" applyBorder="1" applyAlignment="1" applyProtection="1">
      <alignment horizontal="center" vertical="center"/>
    </xf>
    <xf numFmtId="3" fontId="8" fillId="0" borderId="36" xfId="0" applyNumberFormat="1" applyFont="1" applyBorder="1" applyAlignment="1">
      <alignment horizontal="center" vertical="center"/>
    </xf>
    <xf numFmtId="3" fontId="8" fillId="0" borderId="36" xfId="0" applyNumberFormat="1" applyFont="1" applyFill="1" applyBorder="1" applyAlignment="1">
      <alignment horizontal="center" vertical="center"/>
    </xf>
    <xf numFmtId="1" fontId="25" fillId="3" borderId="29" xfId="0" applyNumberFormat="1" applyFont="1" applyFill="1" applyBorder="1" applyAlignment="1" applyProtection="1">
      <alignment horizontal="center" vertical="center"/>
    </xf>
    <xf numFmtId="1" fontId="25" fillId="3" borderId="40" xfId="0" applyNumberFormat="1" applyFont="1" applyFill="1" applyBorder="1" applyAlignment="1" applyProtection="1">
      <alignment horizontal="center" vertical="center"/>
    </xf>
    <xf numFmtId="0" fontId="7" fillId="0" borderId="12" xfId="0" applyFont="1" applyBorder="1" applyAlignment="1">
      <alignment horizontal="left" vertical="center"/>
    </xf>
    <xf numFmtId="0" fontId="7" fillId="0" borderId="41" xfId="0" applyFont="1" applyBorder="1" applyAlignment="1">
      <alignment horizontal="left" vertical="center"/>
    </xf>
    <xf numFmtId="1" fontId="8" fillId="0" borderId="36" xfId="0" applyNumberFormat="1" applyFont="1" applyBorder="1" applyAlignment="1">
      <alignment horizontal="center" vertical="center"/>
    </xf>
    <xf numFmtId="1" fontId="8" fillId="0" borderId="36" xfId="0" applyNumberFormat="1" applyFont="1" applyFill="1" applyBorder="1" applyAlignment="1">
      <alignment horizontal="center" vertical="center"/>
    </xf>
    <xf numFmtId="164" fontId="7" fillId="0" borderId="24" xfId="0" applyNumberFormat="1" applyFont="1" applyBorder="1" applyAlignment="1" applyProtection="1">
      <alignment horizontal="center" vertical="center"/>
      <protection locked="0"/>
    </xf>
    <xf numFmtId="164" fontId="7" fillId="0" borderId="36" xfId="0" applyNumberFormat="1" applyFont="1" applyBorder="1" applyAlignment="1" applyProtection="1">
      <alignment horizontal="center" vertical="center"/>
      <protection locked="0"/>
    </xf>
    <xf numFmtId="164" fontId="7" fillId="0" borderId="36" xfId="0" applyNumberFormat="1" applyFont="1" applyFill="1" applyBorder="1" applyAlignment="1" applyProtection="1">
      <alignment horizontal="center" vertical="center"/>
      <protection locked="0"/>
    </xf>
    <xf numFmtId="165" fontId="8" fillId="0" borderId="0" xfId="0" applyNumberFormat="1" applyFont="1" applyAlignment="1">
      <alignment vertical="center"/>
    </xf>
    <xf numFmtId="165" fontId="8" fillId="0" borderId="0" xfId="0" applyNumberFormat="1" applyFont="1" applyAlignment="1">
      <alignment horizontal="right" vertical="center"/>
    </xf>
    <xf numFmtId="164" fontId="7" fillId="11" borderId="24" xfId="0" applyNumberFormat="1" applyFont="1" applyFill="1" applyBorder="1" applyAlignment="1" applyProtection="1">
      <alignment horizontal="center" vertical="center"/>
      <protection locked="0"/>
    </xf>
    <xf numFmtId="164" fontId="7" fillId="11" borderId="36" xfId="0" applyNumberFormat="1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Border="1" applyAlignment="1">
      <alignment horizontal="left" vertical="center"/>
    </xf>
    <xf numFmtId="1" fontId="8" fillId="0" borderId="0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left" vertical="center"/>
    </xf>
    <xf numFmtId="166" fontId="8" fillId="0" borderId="0" xfId="0" applyNumberFormat="1" applyFont="1" applyFill="1" applyBorder="1" applyAlignment="1">
      <alignment horizontal="center" vertical="center"/>
    </xf>
    <xf numFmtId="0" fontId="7" fillId="12" borderId="11" xfId="0" applyFont="1" applyFill="1" applyBorder="1" applyAlignment="1" applyProtection="1">
      <alignment horizontal="left" vertical="center"/>
    </xf>
    <xf numFmtId="164" fontId="7" fillId="12" borderId="24" xfId="0" applyNumberFormat="1" applyFont="1" applyFill="1" applyBorder="1" applyAlignment="1" applyProtection="1">
      <alignment horizontal="center" vertical="center"/>
      <protection locked="0"/>
    </xf>
    <xf numFmtId="164" fontId="7" fillId="12" borderId="36" xfId="0" applyNumberFormat="1" applyFont="1" applyFill="1" applyBorder="1" applyAlignment="1" applyProtection="1">
      <alignment horizontal="center" vertical="center"/>
      <protection locked="0"/>
    </xf>
    <xf numFmtId="0" fontId="31" fillId="0" borderId="0" xfId="0" applyFont="1" applyAlignment="1" applyProtection="1">
      <alignment horizontal="left" vertical="center"/>
    </xf>
    <xf numFmtId="0" fontId="8" fillId="0" borderId="0" xfId="0" applyFont="1" applyAlignment="1" applyProtection="1">
      <alignment vertical="center"/>
    </xf>
    <xf numFmtId="0" fontId="0" fillId="9" borderId="0" xfId="0" applyFill="1" applyBorder="1" applyAlignment="1">
      <alignment horizontal="left" vertical="center"/>
    </xf>
    <xf numFmtId="166" fontId="8" fillId="9" borderId="0" xfId="0" applyNumberFormat="1" applyFont="1" applyFill="1" applyBorder="1" applyAlignment="1">
      <alignment horizontal="center" vertical="center"/>
    </xf>
    <xf numFmtId="164" fontId="7" fillId="0" borderId="22" xfId="0" applyNumberFormat="1" applyFont="1" applyBorder="1" applyAlignment="1" applyProtection="1">
      <alignment horizontal="center" vertical="center"/>
      <protection locked="0"/>
    </xf>
    <xf numFmtId="0" fontId="16" fillId="11" borderId="0" xfId="0" applyFont="1" applyFill="1" applyAlignment="1">
      <alignment vertical="center"/>
    </xf>
    <xf numFmtId="164" fontId="7" fillId="0" borderId="24" xfId="0" applyNumberFormat="1" applyFont="1" applyFill="1" applyBorder="1" applyAlignment="1" applyProtection="1">
      <alignment horizontal="center" vertical="center"/>
      <protection locked="0"/>
    </xf>
    <xf numFmtId="0" fontId="11" fillId="0" borderId="0" xfId="0" applyFont="1" applyFill="1" applyBorder="1" applyAlignment="1" applyProtection="1">
      <alignment horizontal="left" vertical="center" indent="1"/>
    </xf>
    <xf numFmtId="0" fontId="7" fillId="12" borderId="12" xfId="0" applyFont="1" applyFill="1" applyBorder="1" applyAlignment="1" applyProtection="1">
      <alignment horizontal="left" vertical="center"/>
    </xf>
    <xf numFmtId="164" fontId="7" fillId="12" borderId="24" xfId="0" applyNumberFormat="1" applyFont="1" applyFill="1" applyBorder="1" applyAlignment="1" applyProtection="1">
      <alignment horizontal="center" vertical="center"/>
    </xf>
    <xf numFmtId="164" fontId="7" fillId="12" borderId="36" xfId="0" applyNumberFormat="1" applyFont="1" applyFill="1" applyBorder="1" applyAlignment="1" applyProtection="1">
      <alignment horizontal="center" vertical="center"/>
    </xf>
    <xf numFmtId="164" fontId="7" fillId="12" borderId="0" xfId="0" applyNumberFormat="1" applyFont="1" applyFill="1" applyBorder="1" applyAlignment="1" applyProtection="1">
      <alignment horizontal="left" vertical="center"/>
      <protection locked="0"/>
    </xf>
    <xf numFmtId="164" fontId="7" fillId="0" borderId="0" xfId="0" applyNumberFormat="1" applyFont="1" applyFill="1" applyBorder="1" applyAlignment="1" applyProtection="1">
      <alignment horizontal="left" vertical="center"/>
      <protection locked="0"/>
    </xf>
    <xf numFmtId="164" fontId="18" fillId="13" borderId="36" xfId="0" applyNumberFormat="1" applyFont="1" applyFill="1" applyBorder="1" applyAlignment="1" applyProtection="1">
      <alignment vertical="center"/>
    </xf>
    <xf numFmtId="0" fontId="11" fillId="0" borderId="0" xfId="0" applyFont="1" applyFill="1" applyBorder="1" applyAlignment="1">
      <alignment horizontal="left" vertical="center" indent="1"/>
    </xf>
    <xf numFmtId="164" fontId="7" fillId="11" borderId="24" xfId="0" applyNumberFormat="1" applyFont="1" applyFill="1" applyBorder="1" applyAlignment="1" applyProtection="1">
      <alignment horizontal="center" vertical="center"/>
    </xf>
    <xf numFmtId="164" fontId="7" fillId="11" borderId="36" xfId="0" applyNumberFormat="1" applyFont="1" applyFill="1" applyBorder="1" applyAlignment="1" applyProtection="1">
      <alignment horizontal="center" vertical="center"/>
    </xf>
    <xf numFmtId="0" fontId="8" fillId="0" borderId="0" xfId="0" applyFont="1" applyFill="1" applyAlignment="1">
      <alignment horizontal="left" vertical="center"/>
    </xf>
    <xf numFmtId="0" fontId="16" fillId="11" borderId="0" xfId="0" applyFont="1" applyFill="1" applyAlignment="1">
      <alignment horizontal="left" vertical="center"/>
    </xf>
    <xf numFmtId="0" fontId="7" fillId="9" borderId="36" xfId="0" applyFont="1" applyFill="1" applyBorder="1" applyAlignment="1">
      <alignment horizontal="left" vertical="center"/>
    </xf>
    <xf numFmtId="0" fontId="0" fillId="9" borderId="36" xfId="0" applyFill="1" applyBorder="1" applyAlignment="1">
      <alignment horizontal="left" vertical="center"/>
    </xf>
    <xf numFmtId="166" fontId="8" fillId="9" borderId="36" xfId="0" applyNumberFormat="1" applyFont="1" applyFill="1" applyBorder="1" applyAlignment="1">
      <alignment horizontal="center" vertical="center"/>
    </xf>
    <xf numFmtId="0" fontId="7" fillId="5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35" fillId="0" borderId="0" xfId="0" applyFont="1" applyFill="1" applyProtection="1"/>
    <xf numFmtId="0" fontId="35" fillId="0" borderId="0" xfId="0" applyFont="1"/>
    <xf numFmtId="0" fontId="35" fillId="0" borderId="0" xfId="0" applyFont="1" applyFill="1"/>
    <xf numFmtId="0" fontId="2" fillId="0" borderId="0" xfId="0" applyFont="1"/>
    <xf numFmtId="0" fontId="35" fillId="0" borderId="0" xfId="0" applyFont="1" applyProtection="1"/>
    <xf numFmtId="0" fontId="36" fillId="2" borderId="0" xfId="0" applyFont="1" applyFill="1" applyAlignment="1">
      <alignment horizontal="center" vertical="center"/>
    </xf>
    <xf numFmtId="0" fontId="36" fillId="6" borderId="0" xfId="0" applyFont="1" applyFill="1" applyAlignment="1">
      <alignment vertical="center"/>
    </xf>
    <xf numFmtId="0" fontId="2" fillId="0" borderId="0" xfId="0" applyFont="1" applyProtection="1"/>
    <xf numFmtId="0" fontId="2" fillId="0" borderId="0" xfId="0" applyFont="1" applyFill="1" applyProtection="1"/>
    <xf numFmtId="0" fontId="36" fillId="0" borderId="0" xfId="0" applyFont="1" applyFill="1" applyAlignment="1">
      <alignment vertical="top"/>
    </xf>
    <xf numFmtId="0" fontId="36" fillId="0" borderId="0" xfId="0" applyFont="1" applyFill="1" applyAlignment="1">
      <alignment horizontal="left" vertical="center"/>
    </xf>
    <xf numFmtId="0" fontId="36" fillId="0" borderId="0" xfId="0" applyFont="1" applyAlignment="1">
      <alignment vertical="center"/>
    </xf>
    <xf numFmtId="0" fontId="7" fillId="0" borderId="22" xfId="0" applyFont="1" applyFill="1" applyBorder="1" applyAlignment="1" applyProtection="1">
      <alignment vertical="center"/>
    </xf>
    <xf numFmtId="0" fontId="37" fillId="0" borderId="0" xfId="0" applyFont="1" applyFill="1" applyAlignment="1">
      <alignment vertical="center"/>
    </xf>
    <xf numFmtId="0" fontId="37" fillId="0" borderId="0" xfId="0" applyFont="1" applyFill="1" applyBorder="1" applyAlignment="1">
      <alignment vertical="center"/>
    </xf>
    <xf numFmtId="0" fontId="31" fillId="2" borderId="0" xfId="0" applyFont="1" applyFill="1" applyAlignment="1" applyProtection="1">
      <alignment horizontal="left" vertical="center" indent="1"/>
    </xf>
    <xf numFmtId="165" fontId="37" fillId="0" borderId="0" xfId="0" applyNumberFormat="1" applyFont="1" applyFill="1" applyAlignment="1">
      <alignment horizontal="center" vertical="center"/>
    </xf>
    <xf numFmtId="0" fontId="36" fillId="0" borderId="0" xfId="0" applyFont="1" applyFill="1" applyAlignment="1">
      <alignment vertical="center"/>
    </xf>
    <xf numFmtId="9" fontId="37" fillId="0" borderId="0" xfId="0" applyNumberFormat="1" applyFont="1" applyFill="1" applyBorder="1" applyAlignment="1">
      <alignment vertical="center"/>
    </xf>
    <xf numFmtId="0" fontId="37" fillId="0" borderId="0" xfId="0" applyFont="1" applyAlignment="1">
      <alignment vertical="center"/>
    </xf>
    <xf numFmtId="0" fontId="34" fillId="0" borderId="0" xfId="0" applyFont="1" applyProtection="1"/>
    <xf numFmtId="0" fontId="36" fillId="2" borderId="0" xfId="0" applyFont="1" applyFill="1" applyBorder="1" applyAlignment="1" applyProtection="1">
      <alignment horizontal="left" vertical="center"/>
    </xf>
    <xf numFmtId="166" fontId="36" fillId="0" borderId="0" xfId="1" applyNumberFormat="1" applyFont="1" applyFill="1" applyBorder="1" applyAlignment="1" applyProtection="1">
      <alignment horizontal="center" vertical="center"/>
    </xf>
    <xf numFmtId="0" fontId="40" fillId="0" borderId="0" xfId="0" applyFont="1" applyFill="1" applyProtection="1"/>
    <xf numFmtId="0" fontId="37" fillId="0" borderId="0" xfId="0" applyFont="1" applyFill="1" applyProtection="1"/>
    <xf numFmtId="0" fontId="41" fillId="0" borderId="0" xfId="0" applyFont="1" applyFill="1" applyProtection="1"/>
    <xf numFmtId="0" fontId="42" fillId="0" borderId="0" xfId="0" applyFont="1" applyFill="1" applyProtection="1"/>
    <xf numFmtId="0" fontId="36" fillId="5" borderId="0" xfId="0" applyFont="1" applyFill="1" applyBorder="1" applyAlignment="1">
      <alignment vertical="center"/>
    </xf>
    <xf numFmtId="0" fontId="36" fillId="2" borderId="0" xfId="0" applyFont="1" applyFill="1" applyBorder="1" applyAlignment="1">
      <alignment vertical="center"/>
    </xf>
    <xf numFmtId="0" fontId="7" fillId="0" borderId="0" xfId="0" applyFont="1" applyAlignment="1" applyProtection="1">
      <alignment horizontal="right" vertical="center"/>
    </xf>
    <xf numFmtId="0" fontId="7" fillId="6" borderId="0" xfId="0" applyFont="1" applyFill="1" applyAlignment="1">
      <alignment vertical="center"/>
    </xf>
    <xf numFmtId="0" fontId="34" fillId="0" borderId="0" xfId="0" applyFont="1" applyFill="1" applyBorder="1" applyAlignment="1" applyProtection="1">
      <alignment horizontal="justify" vertical="top" wrapText="1"/>
    </xf>
    <xf numFmtId="0" fontId="36" fillId="0" borderId="0" xfId="0" applyFont="1" applyFill="1" applyAlignment="1">
      <alignment horizontal="center" vertical="center"/>
    </xf>
    <xf numFmtId="0" fontId="2" fillId="0" borderId="0" xfId="0" applyFont="1" applyFill="1"/>
    <xf numFmtId="0" fontId="7" fillId="0" borderId="0" xfId="0" applyFont="1" applyBorder="1" applyAlignment="1" applyProtection="1">
      <alignment vertical="center"/>
    </xf>
    <xf numFmtId="0" fontId="36" fillId="2" borderId="0" xfId="0" applyFont="1" applyFill="1" applyBorder="1" applyAlignment="1" applyProtection="1">
      <alignment horizontal="left" vertical="center" indent="1"/>
    </xf>
    <xf numFmtId="165" fontId="37" fillId="0" borderId="0" xfId="0" applyNumberFormat="1" applyFont="1" applyFill="1" applyBorder="1" applyAlignment="1">
      <alignment horizontal="center" vertical="center"/>
    </xf>
    <xf numFmtId="0" fontId="37" fillId="0" borderId="0" xfId="0" applyFont="1" applyBorder="1" applyAlignment="1">
      <alignment vertical="center"/>
    </xf>
    <xf numFmtId="0" fontId="36" fillId="0" borderId="0" xfId="0" applyFont="1" applyBorder="1" applyAlignment="1">
      <alignment vertical="center"/>
    </xf>
    <xf numFmtId="0" fontId="36" fillId="0" borderId="0" xfId="0" applyFont="1" applyFill="1" applyBorder="1" applyAlignment="1">
      <alignment vertical="center"/>
    </xf>
    <xf numFmtId="0" fontId="7" fillId="0" borderId="36" xfId="0" applyFont="1" applyBorder="1" applyAlignment="1" applyProtection="1">
      <alignment horizontal="left" vertical="center" wrapText="1"/>
    </xf>
    <xf numFmtId="0" fontId="34" fillId="0" borderId="0" xfId="0" applyFont="1" applyFill="1" applyBorder="1" applyAlignment="1">
      <alignment vertical="center"/>
    </xf>
    <xf numFmtId="0" fontId="43" fillId="0" borderId="45" xfId="0" applyFont="1" applyBorder="1" applyAlignment="1" applyProtection="1">
      <alignment horizontal="justify" vertical="top" wrapText="1"/>
      <protection locked="0"/>
    </xf>
    <xf numFmtId="0" fontId="43" fillId="0" borderId="46" xfId="0" applyFont="1" applyBorder="1" applyAlignment="1" applyProtection="1">
      <alignment horizontal="justify" vertical="top" wrapText="1"/>
      <protection locked="0"/>
    </xf>
    <xf numFmtId="0" fontId="36" fillId="0" borderId="0" xfId="0" applyFont="1" applyFill="1" applyBorder="1" applyAlignment="1" applyProtection="1">
      <alignment horizontal="left" vertical="center" indent="1"/>
    </xf>
    <xf numFmtId="165" fontId="37" fillId="4" borderId="0" xfId="0" applyNumberFormat="1" applyFont="1" applyFill="1" applyBorder="1" applyAlignment="1">
      <alignment horizontal="center" vertical="center"/>
    </xf>
    <xf numFmtId="0" fontId="36" fillId="6" borderId="0" xfId="0" applyFont="1" applyFill="1" applyBorder="1" applyAlignment="1">
      <alignment vertical="center"/>
    </xf>
    <xf numFmtId="0" fontId="43" fillId="0" borderId="38" xfId="0" applyFont="1" applyBorder="1" applyAlignment="1" applyProtection="1">
      <alignment horizontal="justify" vertical="top" wrapText="1"/>
      <protection locked="0"/>
    </xf>
    <xf numFmtId="0" fontId="43" fillId="0" borderId="48" xfId="0" applyFont="1" applyBorder="1" applyAlignment="1" applyProtection="1">
      <alignment horizontal="justify" vertical="top" wrapText="1"/>
      <protection locked="0"/>
    </xf>
    <xf numFmtId="0" fontId="43" fillId="0" borderId="50" xfId="0" applyFont="1" applyBorder="1" applyAlignment="1" applyProtection="1">
      <alignment horizontal="justify" vertical="top" wrapText="1"/>
      <protection locked="0"/>
    </xf>
    <xf numFmtId="0" fontId="43" fillId="0" borderId="28" xfId="0" applyFont="1" applyBorder="1" applyAlignment="1" applyProtection="1">
      <alignment horizontal="justify" vertical="top" wrapText="1"/>
      <protection locked="0"/>
    </xf>
    <xf numFmtId="166" fontId="28" fillId="0" borderId="52" xfId="0" applyNumberFormat="1" applyFont="1" applyBorder="1" applyAlignment="1" applyProtection="1">
      <alignment vertical="center" wrapText="1"/>
      <protection locked="0"/>
    </xf>
    <xf numFmtId="0" fontId="36" fillId="0" borderId="0" xfId="0" applyFont="1" applyFill="1" applyAlignment="1" applyProtection="1">
      <alignment horizontal="left" vertical="center" indent="1"/>
    </xf>
    <xf numFmtId="0" fontId="37" fillId="0" borderId="0" xfId="0" applyFont="1" applyAlignment="1" applyProtection="1">
      <alignment horizontal="left"/>
    </xf>
    <xf numFmtId="0" fontId="36" fillId="0" borderId="0" xfId="0" applyFont="1" applyBorder="1" applyAlignment="1" applyProtection="1">
      <alignment horizontal="justify" vertical="top" wrapText="1"/>
    </xf>
    <xf numFmtId="0" fontId="36" fillId="0" borderId="0" xfId="0" applyFont="1" applyBorder="1" applyAlignment="1" applyProtection="1">
      <alignment vertical="center"/>
    </xf>
    <xf numFmtId="0" fontId="36" fillId="14" borderId="0" xfId="0" applyFont="1" applyFill="1" applyBorder="1" applyAlignment="1">
      <alignment vertical="center"/>
    </xf>
    <xf numFmtId="0" fontId="45" fillId="0" borderId="0" xfId="0" applyFont="1" applyFill="1" applyProtection="1"/>
    <xf numFmtId="0" fontId="36" fillId="0" borderId="0" xfId="0" applyFont="1" applyFill="1" applyAlignment="1" applyProtection="1">
      <alignment horizontal="left" vertical="top" wrapText="1"/>
    </xf>
    <xf numFmtId="0" fontId="36" fillId="0" borderId="0" xfId="0" applyFont="1" applyFill="1" applyBorder="1" applyAlignment="1" applyProtection="1">
      <alignment horizontal="center"/>
    </xf>
    <xf numFmtId="0" fontId="2" fillId="0" borderId="0" xfId="0" applyFont="1" applyFill="1" applyBorder="1" applyProtection="1"/>
    <xf numFmtId="0" fontId="36" fillId="0" borderId="0" xfId="0" applyFont="1" applyFill="1" applyBorder="1" applyAlignment="1" applyProtection="1">
      <alignment horizontal="left"/>
    </xf>
    <xf numFmtId="0" fontId="36" fillId="0" borderId="0" xfId="0" applyFont="1" applyBorder="1" applyAlignment="1" applyProtection="1">
      <alignment horizontal="right"/>
    </xf>
    <xf numFmtId="0" fontId="2" fillId="0" borderId="0" xfId="0" applyFont="1" applyFill="1" applyBorder="1" applyAlignment="1" applyProtection="1">
      <alignment horizontal="right"/>
      <protection locked="0"/>
    </xf>
    <xf numFmtId="0" fontId="36" fillId="0" borderId="0" xfId="0" applyFont="1" applyFill="1" applyBorder="1" applyAlignment="1" applyProtection="1">
      <alignment horizontal="right"/>
    </xf>
    <xf numFmtId="0" fontId="2" fillId="0" borderId="0" xfId="0" applyFont="1" applyBorder="1" applyAlignment="1" applyProtection="1">
      <alignment horizontal="right"/>
      <protection locked="0"/>
    </xf>
    <xf numFmtId="0" fontId="36" fillId="0" borderId="0" xfId="0" applyFont="1" applyFill="1" applyAlignment="1" applyProtection="1">
      <alignment horizontal="right"/>
    </xf>
    <xf numFmtId="0" fontId="35" fillId="0" borderId="0" xfId="0" applyFont="1" applyFill="1" applyAlignment="1">
      <alignment horizontal="center"/>
    </xf>
    <xf numFmtId="0" fontId="20" fillId="2" borderId="0" xfId="0" applyFont="1" applyFill="1" applyBorder="1" applyAlignment="1">
      <alignment horizontal="left" vertical="center"/>
    </xf>
    <xf numFmtId="0" fontId="38" fillId="2" borderId="0" xfId="0" applyFont="1" applyFill="1" applyBorder="1"/>
    <xf numFmtId="0" fontId="39" fillId="2" borderId="0" xfId="0" applyFont="1" applyFill="1" applyBorder="1"/>
    <xf numFmtId="0" fontId="39" fillId="2" borderId="0" xfId="0" applyFont="1" applyFill="1" applyBorder="1" applyAlignment="1">
      <alignment horizontal="center"/>
    </xf>
    <xf numFmtId="0" fontId="39" fillId="0" borderId="0" xfId="0" applyFont="1" applyBorder="1"/>
    <xf numFmtId="0" fontId="39" fillId="0" borderId="0" xfId="0" applyFont="1"/>
    <xf numFmtId="0" fontId="7" fillId="2" borderId="0" xfId="0" applyFont="1" applyFill="1" applyBorder="1" applyAlignment="1">
      <alignment horizontal="left" vertical="center"/>
    </xf>
    <xf numFmtId="0" fontId="46" fillId="2" borderId="0" xfId="0" applyFont="1" applyFill="1" applyBorder="1"/>
    <xf numFmtId="0" fontId="0" fillId="2" borderId="0" xfId="0" applyFill="1" applyBorder="1"/>
    <xf numFmtId="0" fontId="0" fillId="2" borderId="0" xfId="0" applyFill="1" applyBorder="1" applyAlignment="1">
      <alignment horizontal="center"/>
    </xf>
    <xf numFmtId="0" fontId="3" fillId="0" borderId="0" xfId="0" applyFont="1" applyBorder="1"/>
    <xf numFmtId="0" fontId="0" fillId="0" borderId="0" xfId="0" applyBorder="1"/>
    <xf numFmtId="0" fontId="7" fillId="2" borderId="24" xfId="0" applyFont="1" applyFill="1" applyBorder="1" applyAlignment="1">
      <alignment horizontal="left" vertical="center"/>
    </xf>
    <xf numFmtId="0" fontId="46" fillId="2" borderId="22" xfId="0" applyFont="1" applyFill="1" applyBorder="1"/>
    <xf numFmtId="0" fontId="0" fillId="2" borderId="22" xfId="0" applyFill="1" applyBorder="1"/>
    <xf numFmtId="0" fontId="0" fillId="2" borderId="22" xfId="0" applyFill="1" applyBorder="1" applyAlignment="1">
      <alignment horizontal="center"/>
    </xf>
    <xf numFmtId="0" fontId="0" fillId="2" borderId="23" xfId="0" applyFill="1" applyBorder="1"/>
    <xf numFmtId="0" fontId="3" fillId="0" borderId="36" xfId="0" applyFont="1" applyBorder="1" applyProtection="1">
      <protection locked="0"/>
    </xf>
    <xf numFmtId="0" fontId="3" fillId="2" borderId="0" xfId="0" applyFont="1" applyFill="1" applyBorder="1"/>
    <xf numFmtId="0" fontId="7" fillId="2" borderId="0" xfId="0" applyFont="1" applyFill="1" applyBorder="1" applyAlignment="1">
      <alignment horizontal="justify" vertical="center"/>
    </xf>
    <xf numFmtId="0" fontId="39" fillId="0" borderId="0" xfId="0" applyFont="1" applyBorder="1" applyAlignment="1">
      <alignment horizontal="left"/>
    </xf>
    <xf numFmtId="0" fontId="11" fillId="2" borderId="0" xfId="0" applyFont="1" applyFill="1" applyAlignment="1">
      <alignment horizontal="left" vertical="center" indent="1"/>
    </xf>
    <xf numFmtId="0" fontId="0" fillId="0" borderId="36" xfId="0" applyBorder="1" applyAlignment="1">
      <alignment vertical="center" wrapText="1"/>
    </xf>
    <xf numFmtId="0" fontId="48" fillId="0" borderId="36" xfId="0" applyFont="1" applyBorder="1" applyAlignment="1">
      <alignment vertical="center" wrapText="1"/>
    </xf>
    <xf numFmtId="0" fontId="0" fillId="15" borderId="0" xfId="0" applyFill="1"/>
    <xf numFmtId="0" fontId="20" fillId="15" borderId="0" xfId="4" applyFont="1" applyFill="1" applyBorder="1" applyAlignment="1">
      <alignment vertical="center"/>
    </xf>
    <xf numFmtId="0" fontId="0" fillId="0" borderId="0" xfId="0" applyAlignment="1">
      <alignment vertical="center" wrapText="1"/>
    </xf>
    <xf numFmtId="0" fontId="20" fillId="0" borderId="0" xfId="6" applyFont="1" applyFill="1" applyBorder="1" applyAlignment="1">
      <alignment horizontal="center" vertical="center"/>
    </xf>
    <xf numFmtId="0" fontId="20" fillId="0" borderId="0" xfId="6" applyFont="1" applyFill="1" applyBorder="1" applyAlignment="1">
      <alignment vertical="center"/>
    </xf>
    <xf numFmtId="0" fontId="20" fillId="0" borderId="0" xfId="6" applyFont="1" applyFill="1" applyBorder="1" applyAlignment="1">
      <alignment horizontal="left" vertical="center" wrapText="1"/>
    </xf>
    <xf numFmtId="0" fontId="7" fillId="0" borderId="0" xfId="6" applyFont="1" applyFill="1" applyBorder="1" applyAlignment="1">
      <alignment vertical="center"/>
    </xf>
    <xf numFmtId="0" fontId="7" fillId="0" borderId="0" xfId="6" applyFont="1" applyFill="1" applyBorder="1"/>
    <xf numFmtId="0" fontId="7" fillId="0" borderId="0" xfId="6" applyFont="1" applyFill="1" applyBorder="1" applyAlignment="1">
      <alignment horizontal="center"/>
    </xf>
    <xf numFmtId="0" fontId="7" fillId="0" borderId="0" xfId="6" applyFont="1" applyFill="1" applyBorder="1" applyAlignment="1">
      <alignment horizontal="left"/>
    </xf>
    <xf numFmtId="0" fontId="16" fillId="0" borderId="0" xfId="6"/>
    <xf numFmtId="0" fontId="16" fillId="0" borderId="0" xfId="6" applyFont="1" applyAlignment="1">
      <alignment vertical="center"/>
    </xf>
    <xf numFmtId="0" fontId="16" fillId="0" borderId="13" xfId="6" applyBorder="1" applyAlignment="1">
      <alignment horizontal="center" vertical="center"/>
    </xf>
    <xf numFmtId="0" fontId="16" fillId="0" borderId="28" xfId="6" applyBorder="1" applyAlignment="1">
      <alignment horizontal="center" vertical="center"/>
    </xf>
    <xf numFmtId="0" fontId="16" fillId="0" borderId="12" xfId="6" applyFont="1" applyBorder="1" applyAlignment="1">
      <alignment horizontal="center" vertical="center"/>
    </xf>
    <xf numFmtId="165" fontId="16" fillId="0" borderId="24" xfId="6" applyNumberFormat="1" applyFont="1" applyBorder="1" applyAlignment="1">
      <alignment horizontal="center" vertical="center"/>
    </xf>
    <xf numFmtId="165" fontId="16" fillId="0" borderId="31" xfId="6" applyNumberFormat="1" applyFont="1" applyBorder="1" applyAlignment="1">
      <alignment horizontal="center" vertical="center"/>
    </xf>
    <xf numFmtId="165" fontId="16" fillId="0" borderId="23" xfId="6" applyNumberFormat="1" applyFont="1" applyBorder="1" applyAlignment="1">
      <alignment horizontal="center" vertical="center"/>
    </xf>
    <xf numFmtId="1" fontId="16" fillId="0" borderId="24" xfId="6" applyNumberFormat="1" applyFont="1" applyBorder="1" applyAlignment="1">
      <alignment horizontal="center" vertical="center"/>
    </xf>
    <xf numFmtId="1" fontId="16" fillId="0" borderId="31" xfId="6" applyNumberFormat="1" applyFont="1" applyBorder="1" applyAlignment="1">
      <alignment horizontal="center" vertical="center"/>
    </xf>
    <xf numFmtId="1" fontId="16" fillId="0" borderId="23" xfId="6" applyNumberFormat="1" applyFont="1" applyBorder="1" applyAlignment="1">
      <alignment horizontal="center" vertical="center"/>
    </xf>
    <xf numFmtId="166" fontId="16" fillId="9" borderId="24" xfId="8" applyNumberFormat="1" applyFont="1" applyFill="1" applyBorder="1" applyAlignment="1">
      <alignment horizontal="center" vertical="center"/>
    </xf>
    <xf numFmtId="166" fontId="16" fillId="9" borderId="31" xfId="8" applyNumberFormat="1" applyFont="1" applyFill="1" applyBorder="1" applyAlignment="1">
      <alignment horizontal="center" vertical="center"/>
    </xf>
    <xf numFmtId="166" fontId="16" fillId="9" borderId="23" xfId="8" applyNumberFormat="1" applyFont="1" applyFill="1" applyBorder="1" applyAlignment="1">
      <alignment horizontal="center" vertical="center"/>
    </xf>
    <xf numFmtId="0" fontId="51" fillId="9" borderId="35" xfId="6" applyFont="1" applyFill="1" applyBorder="1" applyAlignment="1">
      <alignment vertical="center"/>
    </xf>
    <xf numFmtId="0" fontId="18" fillId="9" borderId="6" xfId="6" applyFont="1" applyFill="1" applyBorder="1" applyAlignment="1">
      <alignment vertical="center"/>
    </xf>
    <xf numFmtId="166" fontId="18" fillId="9" borderId="6" xfId="8" applyNumberFormat="1" applyFont="1" applyFill="1" applyBorder="1" applyAlignment="1">
      <alignment vertical="center"/>
    </xf>
    <xf numFmtId="0" fontId="16" fillId="9" borderId="7" xfId="6" applyFont="1" applyFill="1" applyBorder="1"/>
    <xf numFmtId="0" fontId="16" fillId="0" borderId="0" xfId="6" applyFont="1"/>
    <xf numFmtId="0" fontId="16" fillId="9" borderId="34" xfId="6" applyFont="1" applyFill="1" applyBorder="1" applyAlignment="1">
      <alignment vertical="center"/>
    </xf>
    <xf numFmtId="0" fontId="16" fillId="9" borderId="0" xfId="6" applyFont="1" applyFill="1" applyBorder="1" applyAlignment="1">
      <alignment vertical="center"/>
    </xf>
    <xf numFmtId="0" fontId="16" fillId="9" borderId="33" xfId="6" applyFont="1" applyFill="1" applyBorder="1"/>
    <xf numFmtId="0" fontId="18" fillId="9" borderId="34" xfId="6" applyFont="1" applyFill="1" applyBorder="1" applyAlignment="1">
      <alignment vertical="center"/>
    </xf>
    <xf numFmtId="0" fontId="18" fillId="9" borderId="0" xfId="6" applyFont="1" applyFill="1" applyBorder="1" applyAlignment="1">
      <alignment vertical="center"/>
    </xf>
    <xf numFmtId="0" fontId="18" fillId="9" borderId="0" xfId="6" applyFont="1" applyFill="1" applyBorder="1" applyAlignment="1">
      <alignment horizontal="right" vertical="center"/>
    </xf>
    <xf numFmtId="0" fontId="18" fillId="9" borderId="33" xfId="6" applyFont="1" applyFill="1" applyBorder="1"/>
    <xf numFmtId="0" fontId="52" fillId="0" borderId="0" xfId="6" applyFont="1"/>
    <xf numFmtId="0" fontId="53" fillId="9" borderId="34" xfId="6" applyFont="1" applyFill="1" applyBorder="1" applyAlignment="1">
      <alignment vertical="center"/>
    </xf>
    <xf numFmtId="3" fontId="55" fillId="9" borderId="0" xfId="6" applyNumberFormat="1" applyFont="1" applyFill="1" applyBorder="1" applyAlignment="1">
      <alignment vertical="center"/>
    </xf>
    <xf numFmtId="1" fontId="16" fillId="0" borderId="0" xfId="6" applyNumberFormat="1" applyFont="1"/>
    <xf numFmtId="0" fontId="55" fillId="9" borderId="0" xfId="6" applyFont="1" applyFill="1" applyBorder="1" applyAlignment="1">
      <alignment vertical="center"/>
    </xf>
    <xf numFmtId="0" fontId="51" fillId="9" borderId="13" xfId="6" applyFont="1" applyFill="1" applyBorder="1" applyAlignment="1">
      <alignment vertical="center"/>
    </xf>
    <xf numFmtId="0" fontId="16" fillId="9" borderId="11" xfId="6" applyFont="1" applyFill="1" applyBorder="1" applyAlignment="1">
      <alignment vertical="center"/>
    </xf>
    <xf numFmtId="0" fontId="18" fillId="9" borderId="11" xfId="6" applyFont="1" applyFill="1" applyBorder="1" applyAlignment="1">
      <alignment vertical="center"/>
    </xf>
    <xf numFmtId="166" fontId="55" fillId="9" borderId="11" xfId="8" applyNumberFormat="1" applyFont="1" applyFill="1" applyBorder="1" applyAlignment="1">
      <alignment vertical="center"/>
    </xf>
    <xf numFmtId="0" fontId="16" fillId="9" borderId="12" xfId="6" applyFont="1" applyFill="1" applyBorder="1"/>
    <xf numFmtId="165" fontId="16" fillId="0" borderId="24" xfId="6" applyNumberFormat="1" applyFont="1" applyFill="1" applyBorder="1" applyAlignment="1">
      <alignment horizontal="center" vertical="center"/>
    </xf>
    <xf numFmtId="165" fontId="16" fillId="0" borderId="31" xfId="6" applyNumberFormat="1" applyFont="1" applyFill="1" applyBorder="1" applyAlignment="1">
      <alignment horizontal="center" vertical="center"/>
    </xf>
    <xf numFmtId="165" fontId="16" fillId="0" borderId="23" xfId="6" applyNumberFormat="1" applyFont="1" applyFill="1" applyBorder="1" applyAlignment="1">
      <alignment horizontal="center" vertical="center"/>
    </xf>
    <xf numFmtId="1" fontId="16" fillId="0" borderId="24" xfId="6" applyNumberFormat="1" applyFont="1" applyFill="1" applyBorder="1" applyAlignment="1">
      <alignment horizontal="center" vertical="center"/>
    </xf>
    <xf numFmtId="1" fontId="16" fillId="0" borderId="31" xfId="6" applyNumberFormat="1" applyFont="1" applyFill="1" applyBorder="1" applyAlignment="1">
      <alignment horizontal="center" vertical="center"/>
    </xf>
    <xf numFmtId="1" fontId="16" fillId="0" borderId="23" xfId="6" applyNumberFormat="1" applyFont="1" applyFill="1" applyBorder="1" applyAlignment="1">
      <alignment horizontal="center" vertical="center"/>
    </xf>
    <xf numFmtId="3" fontId="8" fillId="0" borderId="24" xfId="0" applyNumberFormat="1" applyFont="1" applyFill="1" applyBorder="1" applyAlignment="1">
      <alignment horizontal="center" vertical="center"/>
    </xf>
    <xf numFmtId="0" fontId="3" fillId="0" borderId="0" xfId="0" applyFont="1" applyFill="1" applyBorder="1" applyProtection="1">
      <protection locked="0"/>
    </xf>
    <xf numFmtId="0" fontId="31" fillId="0" borderId="0" xfId="0" applyFont="1" applyProtection="1"/>
    <xf numFmtId="165" fontId="56" fillId="4" borderId="0" xfId="0" applyNumberFormat="1" applyFont="1" applyFill="1" applyBorder="1" applyAlignment="1">
      <alignment horizontal="center" vertical="center"/>
    </xf>
    <xf numFmtId="0" fontId="10" fillId="6" borderId="0" xfId="0" applyFont="1" applyFill="1" applyBorder="1" applyAlignment="1">
      <alignment vertical="center"/>
    </xf>
    <xf numFmtId="0" fontId="31" fillId="0" borderId="0" xfId="0" applyFont="1" applyFill="1" applyAlignment="1" applyProtection="1">
      <alignment vertical="center"/>
    </xf>
    <xf numFmtId="0" fontId="57" fillId="0" borderId="0" xfId="0" applyFont="1" applyFill="1" applyProtection="1"/>
    <xf numFmtId="166" fontId="7" fillId="0" borderId="47" xfId="0" applyNumberFormat="1" applyFont="1" applyBorder="1" applyAlignment="1" applyProtection="1">
      <alignment horizontal="center" vertical="top" wrapText="1"/>
      <protection locked="0"/>
    </xf>
    <xf numFmtId="166" fontId="7" fillId="0" borderId="49" xfId="0" applyNumberFormat="1" applyFont="1" applyBorder="1" applyAlignment="1" applyProtection="1">
      <alignment horizontal="center" vertical="top" wrapText="1"/>
      <protection locked="0"/>
    </xf>
    <xf numFmtId="166" fontId="7" fillId="0" borderId="51" xfId="0" applyNumberFormat="1" applyFont="1" applyBorder="1" applyAlignment="1" applyProtection="1">
      <alignment horizontal="center" vertical="top" wrapText="1"/>
      <protection locked="0"/>
    </xf>
    <xf numFmtId="0" fontId="31" fillId="0" borderId="0" xfId="0" applyFont="1" applyFill="1" applyBorder="1" applyAlignment="1" applyProtection="1">
      <alignment horizontal="left" vertical="center" indent="1"/>
    </xf>
    <xf numFmtId="0" fontId="31" fillId="2" borderId="0" xfId="0" applyFont="1" applyFill="1" applyBorder="1"/>
    <xf numFmtId="3" fontId="8" fillId="0" borderId="31" xfId="0" applyNumberFormat="1" applyFont="1" applyFill="1" applyBorder="1" applyAlignment="1">
      <alignment horizontal="center" vertical="center"/>
    </xf>
    <xf numFmtId="3" fontId="16" fillId="0" borderId="24" xfId="6" applyNumberFormat="1" applyFont="1" applyBorder="1" applyAlignment="1">
      <alignment horizontal="center" vertical="center"/>
    </xf>
    <xf numFmtId="3" fontId="16" fillId="0" borderId="31" xfId="6" applyNumberFormat="1" applyFont="1" applyBorder="1" applyAlignment="1">
      <alignment horizontal="center" vertical="center"/>
    </xf>
    <xf numFmtId="3" fontId="16" fillId="0" borderId="23" xfId="6" applyNumberFormat="1" applyFont="1" applyBorder="1" applyAlignment="1">
      <alignment horizontal="center" vertical="center"/>
    </xf>
    <xf numFmtId="3" fontId="16" fillId="0" borderId="24" xfId="6" applyNumberFormat="1" applyFont="1" applyFill="1" applyBorder="1" applyAlignment="1">
      <alignment horizontal="center" vertical="center"/>
    </xf>
    <xf numFmtId="3" fontId="16" fillId="0" borderId="31" xfId="6" applyNumberFormat="1" applyFont="1" applyFill="1" applyBorder="1" applyAlignment="1">
      <alignment horizontal="center" vertical="center"/>
    </xf>
    <xf numFmtId="3" fontId="16" fillId="0" borderId="23" xfId="6" applyNumberFormat="1" applyFont="1" applyFill="1" applyBorder="1" applyAlignment="1">
      <alignment horizontal="center" vertical="center"/>
    </xf>
    <xf numFmtId="0" fontId="10" fillId="0" borderId="0" xfId="0" applyFont="1" applyProtection="1"/>
    <xf numFmtId="0" fontId="16" fillId="0" borderId="0" xfId="0" applyFont="1" applyAlignment="1" applyProtection="1">
      <alignment horizontal="right"/>
    </xf>
    <xf numFmtId="0" fontId="36" fillId="2" borderId="0" xfId="0" applyFont="1" applyFill="1" applyAlignment="1">
      <alignment vertical="center"/>
    </xf>
    <xf numFmtId="0" fontId="36" fillId="5" borderId="0" xfId="0" applyFont="1" applyFill="1" applyAlignment="1">
      <alignment vertical="center"/>
    </xf>
    <xf numFmtId="0" fontId="59" fillId="0" borderId="0" xfId="0" applyFont="1" applyProtection="1"/>
    <xf numFmtId="0" fontId="56" fillId="0" borderId="0" xfId="0" applyFont="1" applyFill="1" applyProtection="1"/>
    <xf numFmtId="0" fontId="10" fillId="0" borderId="0" xfId="0" applyFont="1" applyFill="1" applyProtection="1"/>
    <xf numFmtId="0" fontId="10" fillId="0" borderId="0" xfId="0" applyFont="1" applyFill="1" applyAlignment="1" applyProtection="1">
      <alignment horizontal="left"/>
    </xf>
    <xf numFmtId="166" fontId="10" fillId="0" borderId="0" xfId="0" applyNumberFormat="1" applyFont="1" applyFill="1" applyAlignment="1" applyProtection="1">
      <alignment horizontal="center"/>
    </xf>
    <xf numFmtId="0" fontId="16" fillId="0" borderId="0" xfId="0" applyFont="1" applyFill="1" applyProtection="1"/>
    <xf numFmtId="0" fontId="61" fillId="0" borderId="0" xfId="0" applyFont="1" applyFill="1" applyAlignment="1" applyProtection="1">
      <alignment horizontal="left"/>
    </xf>
    <xf numFmtId="0" fontId="61" fillId="0" borderId="0" xfId="0" applyFont="1" applyFill="1" applyProtection="1"/>
    <xf numFmtId="1" fontId="43" fillId="0" borderId="0" xfId="0" quotePrefix="1" applyNumberFormat="1" applyFont="1" applyBorder="1" applyAlignment="1" applyProtection="1">
      <alignment horizontal="center" vertical="center"/>
      <protection locked="0"/>
    </xf>
    <xf numFmtId="0" fontId="16" fillId="0" borderId="0" xfId="0" applyFont="1" applyFill="1" applyAlignment="1" applyProtection="1">
      <alignment horizontal="right"/>
    </xf>
    <xf numFmtId="0" fontId="10" fillId="0" borderId="0" xfId="0" applyFont="1" applyFill="1" applyAlignment="1" applyProtection="1">
      <alignment horizontal="right"/>
    </xf>
    <xf numFmtId="0" fontId="36" fillId="0" borderId="0" xfId="0" applyFont="1" applyFill="1" applyProtection="1"/>
    <xf numFmtId="0" fontId="60" fillId="2" borderId="0" xfId="0" applyFont="1" applyFill="1" applyAlignment="1" applyProtection="1">
      <alignment horizontal="left" vertical="center" indent="1"/>
    </xf>
    <xf numFmtId="0" fontId="18" fillId="2" borderId="0" xfId="0" applyFont="1" applyFill="1" applyProtection="1"/>
    <xf numFmtId="0" fontId="18" fillId="2" borderId="0" xfId="0" applyFont="1" applyFill="1"/>
    <xf numFmtId="0" fontId="46" fillId="0" borderId="0" xfId="0" applyFont="1" applyProtection="1"/>
    <xf numFmtId="0" fontId="43" fillId="0" borderId="0" xfId="0" applyFont="1" applyFill="1" applyProtection="1">
      <protection locked="0"/>
    </xf>
    <xf numFmtId="0" fontId="44" fillId="0" borderId="0" xfId="0" applyFont="1" applyProtection="1"/>
    <xf numFmtId="1" fontId="7" fillId="0" borderId="52" xfId="0" quotePrefix="1" applyNumberFormat="1" applyFont="1" applyBorder="1" applyAlignment="1" applyProtection="1">
      <alignment horizontal="center" vertical="center"/>
      <protection locked="0"/>
    </xf>
    <xf numFmtId="0" fontId="2" fillId="0" borderId="0" xfId="0" applyFont="1" applyBorder="1"/>
    <xf numFmtId="166" fontId="7" fillId="8" borderId="48" xfId="1" applyNumberFormat="1" applyFont="1" applyFill="1" applyBorder="1" applyAlignment="1" applyProtection="1">
      <alignment horizontal="center" vertical="center"/>
    </xf>
    <xf numFmtId="1" fontId="36" fillId="0" borderId="0" xfId="0" applyNumberFormat="1" applyFont="1" applyFill="1" applyAlignment="1" applyProtection="1">
      <alignment horizontal="left" vertical="center" indent="1"/>
    </xf>
    <xf numFmtId="0" fontId="31" fillId="0" borderId="0" xfId="0" applyFont="1" applyFill="1" applyBorder="1"/>
    <xf numFmtId="0" fontId="10" fillId="0" borderId="0" xfId="0" applyFont="1" applyAlignment="1" applyProtection="1">
      <alignment horizontal="right" vertical="center"/>
    </xf>
    <xf numFmtId="0" fontId="43" fillId="2" borderId="0" xfId="0" applyFont="1" applyFill="1" applyBorder="1" applyAlignment="1" applyProtection="1">
      <alignment horizontal="left" vertical="center"/>
    </xf>
    <xf numFmtId="0" fontId="3" fillId="0" borderId="0" xfId="0" applyFont="1" applyBorder="1" applyProtection="1"/>
    <xf numFmtId="0" fontId="43" fillId="0" borderId="0" xfId="0" applyFont="1" applyBorder="1" applyAlignment="1" applyProtection="1">
      <alignment horizontal="right"/>
    </xf>
    <xf numFmtId="0" fontId="3" fillId="0" borderId="0" xfId="0" applyFont="1" applyFill="1" applyBorder="1" applyProtection="1"/>
    <xf numFmtId="0" fontId="66" fillId="0" borderId="0" xfId="0" applyFont="1" applyBorder="1" applyProtection="1"/>
    <xf numFmtId="0" fontId="66" fillId="0" borderId="0" xfId="0" applyFont="1" applyBorder="1"/>
    <xf numFmtId="0" fontId="66" fillId="0" borderId="0" xfId="0" applyFont="1" applyFill="1" applyBorder="1"/>
    <xf numFmtId="1" fontId="7" fillId="0" borderId="0" xfId="0" applyNumberFormat="1" applyFont="1" applyBorder="1" applyAlignment="1" applyProtection="1">
      <alignment horizontal="left" vertical="center"/>
    </xf>
    <xf numFmtId="1" fontId="7" fillId="0" borderId="0" xfId="0" quotePrefix="1" applyNumberFormat="1" applyFont="1" applyBorder="1" applyAlignment="1" applyProtection="1">
      <alignment horizontal="center" vertical="center"/>
    </xf>
    <xf numFmtId="0" fontId="62" fillId="0" borderId="0" xfId="0" applyFont="1" applyFill="1" applyProtection="1"/>
    <xf numFmtId="0" fontId="3" fillId="0" borderId="0" xfId="0" applyFont="1" applyFill="1" applyProtection="1"/>
    <xf numFmtId="1" fontId="7" fillId="0" borderId="5" xfId="0" quotePrefix="1" applyNumberFormat="1" applyFont="1" applyBorder="1" applyAlignment="1" applyProtection="1">
      <alignment horizontal="center" vertical="center"/>
    </xf>
    <xf numFmtId="1" fontId="7" fillId="0" borderId="53" xfId="0" quotePrefix="1" applyNumberFormat="1" applyFont="1" applyBorder="1" applyAlignment="1" applyProtection="1">
      <alignment horizontal="center" vertical="center"/>
    </xf>
    <xf numFmtId="0" fontId="7" fillId="0" borderId="0" xfId="0" applyFont="1" applyFill="1" applyProtection="1"/>
    <xf numFmtId="0" fontId="7" fillId="0" borderId="0" xfId="0" applyFont="1" applyProtection="1"/>
    <xf numFmtId="1" fontId="43" fillId="0" borderId="0" xfId="0" quotePrefix="1" applyNumberFormat="1" applyFont="1" applyFill="1" applyBorder="1" applyAlignment="1" applyProtection="1">
      <alignment horizontal="center" vertical="center"/>
    </xf>
    <xf numFmtId="1" fontId="7" fillId="0" borderId="0" xfId="0" quotePrefix="1" applyNumberFormat="1" applyFont="1" applyFill="1" applyBorder="1" applyAlignment="1" applyProtection="1">
      <alignment horizontal="center" vertical="center"/>
    </xf>
    <xf numFmtId="1" fontId="7" fillId="0" borderId="2" xfId="0" applyNumberFormat="1" applyFont="1" applyBorder="1" applyAlignment="1" applyProtection="1">
      <alignment horizontal="center" vertical="center"/>
      <protection locked="0"/>
    </xf>
    <xf numFmtId="0" fontId="31" fillId="0" borderId="0" xfId="0" applyFont="1" applyFill="1" applyBorder="1" applyAlignment="1" applyProtection="1">
      <alignment horizontal="left" vertical="center"/>
    </xf>
    <xf numFmtId="0" fontId="31" fillId="0" borderId="0" xfId="0" applyFont="1" applyFill="1" applyAlignment="1" applyProtection="1">
      <alignment horizontal="left" vertical="center"/>
    </xf>
    <xf numFmtId="0" fontId="34" fillId="0" borderId="0" xfId="0" applyFont="1" applyFill="1" applyAlignment="1" applyProtection="1">
      <alignment horizontal="justify" vertical="top" wrapText="1"/>
    </xf>
    <xf numFmtId="0" fontId="20" fillId="0" borderId="0" xfId="0" applyFont="1" applyFill="1" applyAlignment="1" applyProtection="1">
      <alignment horizontal="justify" vertical="top" wrapText="1"/>
    </xf>
    <xf numFmtId="0" fontId="20" fillId="0" borderId="0" xfId="0" applyFont="1" applyFill="1" applyAlignment="1" applyProtection="1">
      <alignment horizontal="justify" vertical="center" wrapText="1"/>
    </xf>
    <xf numFmtId="0" fontId="20" fillId="0" borderId="0" xfId="0" applyFont="1" applyFill="1" applyAlignment="1" applyProtection="1">
      <alignment horizontal="left" vertical="center" wrapText="1"/>
    </xf>
    <xf numFmtId="0" fontId="20" fillId="2" borderId="0" xfId="0" applyFont="1" applyFill="1" applyAlignment="1" applyProtection="1">
      <alignment horizontal="left" vertical="center" wrapText="1"/>
    </xf>
    <xf numFmtId="0" fontId="0" fillId="0" borderId="0" xfId="0"/>
    <xf numFmtId="0" fontId="11" fillId="0" borderId="0" xfId="0" applyFont="1" applyFill="1" applyBorder="1" applyAlignment="1" applyProtection="1">
      <alignment horizontal="left" vertical="center"/>
    </xf>
    <xf numFmtId="0" fontId="11" fillId="0" borderId="0" xfId="0" applyFont="1" applyFill="1" applyAlignment="1" applyProtection="1">
      <alignment horizontal="left" vertical="center"/>
    </xf>
    <xf numFmtId="0" fontId="33" fillId="0" borderId="0" xfId="0" applyFont="1" applyFill="1" applyProtection="1"/>
    <xf numFmtId="0" fontId="7" fillId="0" borderId="0" xfId="0" applyFont="1" applyFill="1" applyBorder="1" applyAlignment="1" applyProtection="1">
      <alignment horizontal="right" vertical="center"/>
    </xf>
    <xf numFmtId="0" fontId="31" fillId="0" borderId="0" xfId="0" applyFont="1" applyFill="1" applyProtection="1"/>
    <xf numFmtId="0" fontId="2" fillId="0" borderId="0" xfId="0" applyFont="1" applyFill="1" applyAlignment="1">
      <alignment horizontal="left" vertical="center"/>
    </xf>
    <xf numFmtId="0" fontId="31" fillId="0" borderId="0" xfId="0" applyFont="1" applyFill="1" applyAlignment="1" applyProtection="1">
      <alignment horizontal="left" vertical="center" indent="1"/>
    </xf>
    <xf numFmtId="0" fontId="20" fillId="0" borderId="0" xfId="0" applyFont="1" applyFill="1" applyProtection="1"/>
    <xf numFmtId="0" fontId="39" fillId="0" borderId="0" xfId="0" applyFont="1" applyFill="1" applyProtection="1"/>
    <xf numFmtId="0" fontId="34" fillId="0" borderId="0" xfId="0" applyFont="1" applyFill="1" applyProtection="1"/>
    <xf numFmtId="0" fontId="36" fillId="0" borderId="0" xfId="0" applyFont="1" applyFill="1" applyBorder="1" applyAlignment="1" applyProtection="1">
      <alignment horizontal="left" vertical="center"/>
    </xf>
    <xf numFmtId="0" fontId="69" fillId="0" borderId="0" xfId="0" applyFont="1"/>
    <xf numFmtId="0" fontId="0" fillId="0" borderId="0" xfId="0"/>
    <xf numFmtId="0" fontId="0" fillId="0" borderId="0" xfId="0" applyAlignment="1"/>
    <xf numFmtId="0" fontId="36" fillId="0" borderId="0" xfId="0" applyFont="1" applyFill="1" applyAlignment="1" applyProtection="1"/>
    <xf numFmtId="0" fontId="69" fillId="0" borderId="0" xfId="0" applyFont="1" applyAlignment="1"/>
    <xf numFmtId="0" fontId="69" fillId="0" borderId="0" xfId="0" applyFont="1" applyProtection="1"/>
    <xf numFmtId="0" fontId="6" fillId="0" borderId="0" xfId="0" applyFont="1" applyBorder="1" applyAlignment="1" applyProtection="1">
      <alignment horizontal="center" vertical="center"/>
    </xf>
    <xf numFmtId="0" fontId="0" fillId="0" borderId="0" xfId="0" applyBorder="1" applyProtection="1"/>
    <xf numFmtId="0" fontId="4" fillId="2" borderId="0" xfId="0" applyFont="1" applyFill="1" applyBorder="1" applyAlignment="1" applyProtection="1">
      <alignment horizontal="center" vertical="center"/>
    </xf>
    <xf numFmtId="0" fontId="5" fillId="2" borderId="0" xfId="0" applyFont="1" applyFill="1" applyBorder="1" applyAlignment="1" applyProtection="1">
      <alignment horizontal="left" wrapText="1"/>
    </xf>
    <xf numFmtId="0" fontId="6" fillId="2" borderId="0" xfId="0" applyFont="1" applyFill="1" applyBorder="1" applyAlignment="1" applyProtection="1">
      <alignment horizontal="left" vertical="center"/>
    </xf>
    <xf numFmtId="0" fontId="6" fillId="2" borderId="0" xfId="0" applyFont="1" applyFill="1" applyAlignment="1" applyProtection="1">
      <alignment horizontal="left" vertical="center"/>
    </xf>
    <xf numFmtId="0" fontId="12" fillId="2" borderId="0" xfId="0" applyFont="1" applyFill="1" applyBorder="1" applyAlignment="1" applyProtection="1">
      <alignment horizontal="left" vertical="top"/>
    </xf>
    <xf numFmtId="0" fontId="7" fillId="2" borderId="0" xfId="0" applyFont="1" applyFill="1" applyAlignment="1" applyProtection="1">
      <alignment horizontal="left" vertical="center"/>
    </xf>
    <xf numFmtId="0" fontId="7" fillId="2" borderId="1" xfId="0" applyFont="1" applyFill="1" applyBorder="1" applyAlignment="1" applyProtection="1">
      <alignment horizontal="left" vertical="center"/>
      <protection locked="0"/>
    </xf>
    <xf numFmtId="0" fontId="10" fillId="0" borderId="22" xfId="0" applyFont="1" applyBorder="1" applyAlignment="1" applyProtection="1">
      <alignment horizontal="left" vertical="top" wrapText="1"/>
    </xf>
    <xf numFmtId="0" fontId="10" fillId="0" borderId="23" xfId="0" applyFont="1" applyBorder="1" applyAlignment="1" applyProtection="1">
      <alignment horizontal="left" vertical="top" wrapText="1"/>
    </xf>
    <xf numFmtId="0" fontId="10" fillId="0" borderId="24" xfId="0" applyFont="1" applyBorder="1" applyAlignment="1" applyProtection="1">
      <alignment horizontal="center" vertical="top" wrapText="1"/>
      <protection locked="0"/>
    </xf>
    <xf numFmtId="0" fontId="10" fillId="0" borderId="23" xfId="0" applyFont="1" applyBorder="1" applyAlignment="1" applyProtection="1">
      <alignment horizontal="center" vertical="top" wrapText="1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11" fillId="0" borderId="0" xfId="0" applyFont="1" applyFill="1" applyAlignment="1" applyProtection="1">
      <alignment horizontal="left" vertical="center"/>
    </xf>
    <xf numFmtId="0" fontId="20" fillId="0" borderId="0" xfId="0" applyFont="1" applyAlignment="1" applyProtection="1">
      <alignment horizontal="left" vertical="center"/>
    </xf>
    <xf numFmtId="0" fontId="11" fillId="0" borderId="0" xfId="0" applyFont="1" applyFill="1" applyBorder="1" applyAlignment="1" applyProtection="1">
      <alignment horizontal="left" vertical="center"/>
    </xf>
    <xf numFmtId="0" fontId="7" fillId="0" borderId="0" xfId="0" applyFont="1" applyAlignment="1" applyProtection="1">
      <alignment horizontal="left" vertical="center"/>
    </xf>
    <xf numFmtId="0" fontId="11" fillId="2" borderId="0" xfId="0" applyFont="1" applyFill="1" applyBorder="1" applyAlignment="1">
      <alignment horizontal="left" vertical="center"/>
    </xf>
    <xf numFmtId="0" fontId="7" fillId="0" borderId="11" xfId="0" applyFont="1" applyBorder="1" applyAlignment="1" applyProtection="1">
      <alignment horizontal="center" vertical="center"/>
    </xf>
    <xf numFmtId="0" fontId="7" fillId="0" borderId="15" xfId="0" applyFont="1" applyFill="1" applyBorder="1" applyAlignment="1" applyProtection="1">
      <alignment horizontal="left" vertical="center"/>
    </xf>
    <xf numFmtId="1" fontId="7" fillId="0" borderId="16" xfId="0" applyNumberFormat="1" applyFont="1" applyFill="1" applyBorder="1" applyAlignment="1" applyProtection="1">
      <alignment horizontal="center" vertical="center"/>
      <protection locked="0"/>
    </xf>
    <xf numFmtId="1" fontId="7" fillId="0" borderId="17" xfId="0" applyNumberFormat="1" applyFont="1" applyFill="1" applyBorder="1" applyAlignment="1" applyProtection="1">
      <alignment horizontal="center" vertical="center"/>
      <protection locked="0"/>
    </xf>
    <xf numFmtId="1" fontId="7" fillId="0" borderId="9" xfId="0" applyNumberFormat="1" applyFont="1" applyFill="1" applyBorder="1" applyAlignment="1" applyProtection="1">
      <alignment horizontal="center" vertical="center"/>
      <protection locked="0"/>
    </xf>
    <xf numFmtId="1" fontId="7" fillId="0" borderId="10" xfId="0" applyNumberFormat="1" applyFont="1" applyFill="1" applyBorder="1" applyAlignment="1" applyProtection="1">
      <alignment horizontal="center" vertical="center"/>
      <protection locked="0"/>
    </xf>
    <xf numFmtId="1" fontId="7" fillId="0" borderId="15" xfId="0" applyNumberFormat="1" applyFont="1" applyFill="1" applyBorder="1" applyAlignment="1" applyProtection="1">
      <alignment horizontal="center" vertical="center"/>
      <protection locked="0"/>
    </xf>
    <xf numFmtId="0" fontId="7" fillId="0" borderId="18" xfId="0" applyFont="1" applyFill="1" applyBorder="1" applyAlignment="1" applyProtection="1">
      <alignment horizontal="left" vertical="center"/>
    </xf>
    <xf numFmtId="1" fontId="7" fillId="0" borderId="19" xfId="0" applyNumberFormat="1" applyFont="1" applyFill="1" applyBorder="1" applyAlignment="1" applyProtection="1">
      <alignment horizontal="center" vertical="center"/>
      <protection locked="0"/>
    </xf>
    <xf numFmtId="1" fontId="7" fillId="0" borderId="20" xfId="0" applyNumberFormat="1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Alignment="1">
      <alignment horizontal="left" vertical="center"/>
    </xf>
    <xf numFmtId="0" fontId="16" fillId="0" borderId="0" xfId="0" applyFont="1" applyFill="1" applyAlignment="1">
      <alignment horizontal="left" vertical="center"/>
    </xf>
    <xf numFmtId="0" fontId="20" fillId="0" borderId="0" xfId="0" applyFont="1" applyBorder="1" applyAlignment="1" applyProtection="1">
      <alignment horizontal="left" vertical="center"/>
    </xf>
    <xf numFmtId="1" fontId="7" fillId="0" borderId="2" xfId="0" quotePrefix="1" applyNumberFormat="1" applyFont="1" applyBorder="1" applyAlignment="1" applyProtection="1">
      <alignment horizontal="left" vertical="center"/>
      <protection locked="0"/>
    </xf>
    <xf numFmtId="1" fontId="7" fillId="0" borderId="3" xfId="0" applyNumberFormat="1" applyFont="1" applyBorder="1" applyAlignment="1" applyProtection="1">
      <alignment horizontal="left" vertical="center"/>
      <protection locked="0"/>
    </xf>
    <xf numFmtId="1" fontId="7" fillId="0" borderId="4" xfId="0" applyNumberFormat="1" applyFont="1" applyBorder="1" applyAlignment="1" applyProtection="1">
      <alignment horizontal="left" vertical="center"/>
      <protection locked="0"/>
    </xf>
    <xf numFmtId="0" fontId="20" fillId="0" borderId="5" xfId="0" applyFont="1" applyBorder="1" applyAlignment="1" applyProtection="1">
      <alignment horizontal="center" vertical="center"/>
    </xf>
    <xf numFmtId="0" fontId="20" fillId="0" borderId="0" xfId="0" applyFont="1" applyBorder="1" applyAlignment="1" applyProtection="1">
      <alignment horizontal="center" vertical="center"/>
    </xf>
    <xf numFmtId="0" fontId="14" fillId="2" borderId="1" xfId="2" applyFill="1" applyBorder="1" applyAlignment="1" applyProtection="1">
      <alignment horizontal="left" vertical="center"/>
      <protection locked="0"/>
    </xf>
    <xf numFmtId="0" fontId="11" fillId="2" borderId="0" xfId="0" applyFont="1" applyFill="1" applyBorder="1" applyAlignment="1" applyProtection="1">
      <alignment horizontal="left" vertical="center"/>
    </xf>
    <xf numFmtId="0" fontId="11" fillId="2" borderId="0" xfId="0" applyFont="1" applyFill="1" applyAlignment="1" applyProtection="1">
      <alignment horizontal="left" vertical="center"/>
    </xf>
    <xf numFmtId="0" fontId="15" fillId="3" borderId="0" xfId="0" applyFont="1" applyFill="1" applyAlignment="1" applyProtection="1">
      <alignment horizontal="left" vertical="center"/>
    </xf>
    <xf numFmtId="0" fontId="7" fillId="0" borderId="1" xfId="0" applyNumberFormat="1" applyFont="1" applyBorder="1" applyAlignment="1" applyProtection="1">
      <alignment horizontal="left" vertical="center"/>
      <protection locked="0"/>
    </xf>
    <xf numFmtId="0" fontId="20" fillId="0" borderId="1" xfId="0" applyNumberFormat="1" applyFont="1" applyBorder="1" applyAlignment="1" applyProtection="1">
      <alignment horizontal="center" vertical="center"/>
      <protection locked="0"/>
    </xf>
    <xf numFmtId="0" fontId="16" fillId="0" borderId="0" xfId="0" applyFont="1" applyAlignment="1">
      <alignment horizontal="left" vertical="center"/>
    </xf>
    <xf numFmtId="0" fontId="21" fillId="0" borderId="0" xfId="0" applyFont="1" applyFill="1" applyBorder="1" applyAlignment="1" applyProtection="1">
      <alignment horizontal="left" vertical="center"/>
    </xf>
    <xf numFmtId="0" fontId="20" fillId="2" borderId="0" xfId="0" applyFont="1" applyFill="1" applyAlignment="1" applyProtection="1">
      <alignment horizontal="left" vertical="center"/>
    </xf>
    <xf numFmtId="0" fontId="7" fillId="0" borderId="6" xfId="0" applyFont="1" applyBorder="1" applyAlignment="1" applyProtection="1">
      <alignment horizontal="center" vertical="center"/>
    </xf>
    <xf numFmtId="0" fontId="7" fillId="0" borderId="7" xfId="0" applyFont="1" applyBorder="1" applyAlignment="1" applyProtection="1">
      <alignment horizontal="center" vertical="center"/>
    </xf>
    <xf numFmtId="0" fontId="7" fillId="0" borderId="12" xfId="0" applyFont="1" applyBorder="1" applyAlignment="1" applyProtection="1">
      <alignment horizontal="center" vertical="center"/>
    </xf>
    <xf numFmtId="0" fontId="7" fillId="0" borderId="8" xfId="0" applyFont="1" applyBorder="1" applyAlignment="1" applyProtection="1">
      <alignment horizontal="center" vertical="center"/>
    </xf>
    <xf numFmtId="0" fontId="7" fillId="0" borderId="9" xfId="0" applyFont="1" applyBorder="1" applyAlignment="1" applyProtection="1">
      <alignment horizontal="center" vertical="center"/>
    </xf>
    <xf numFmtId="0" fontId="7" fillId="0" borderId="10" xfId="0" applyFont="1" applyBorder="1" applyAlignment="1" applyProtection="1">
      <alignment horizontal="center" vertical="center"/>
    </xf>
    <xf numFmtId="0" fontId="7" fillId="0" borderId="13" xfId="0" applyFont="1" applyBorder="1" applyAlignment="1" applyProtection="1">
      <alignment horizontal="center" vertical="center"/>
    </xf>
    <xf numFmtId="0" fontId="7" fillId="0" borderId="14" xfId="0" applyFont="1" applyBorder="1" applyAlignment="1" applyProtection="1">
      <alignment horizontal="center" vertical="center"/>
    </xf>
    <xf numFmtId="0" fontId="11" fillId="2" borderId="0" xfId="0" applyFont="1" applyFill="1" applyAlignment="1">
      <alignment horizontal="left" vertical="center"/>
    </xf>
    <xf numFmtId="1" fontId="7" fillId="0" borderId="18" xfId="0" applyNumberFormat="1" applyFont="1" applyFill="1" applyBorder="1" applyAlignment="1" applyProtection="1">
      <alignment horizontal="center" vertical="center"/>
      <protection locked="0"/>
    </xf>
    <xf numFmtId="1" fontId="7" fillId="0" borderId="21" xfId="0" applyNumberFormat="1" applyFont="1" applyFill="1" applyBorder="1" applyAlignment="1" applyProtection="1">
      <alignment horizontal="center" vertical="center"/>
      <protection locked="0"/>
    </xf>
    <xf numFmtId="1" fontId="7" fillId="3" borderId="22" xfId="0" applyNumberFormat="1" applyFont="1" applyFill="1" applyBorder="1" applyAlignment="1" applyProtection="1">
      <alignment horizontal="left" vertical="center"/>
    </xf>
    <xf numFmtId="1" fontId="7" fillId="3" borderId="23" xfId="0" applyNumberFormat="1" applyFont="1" applyFill="1" applyBorder="1" applyAlignment="1" applyProtection="1">
      <alignment horizontal="left" vertical="center"/>
    </xf>
    <xf numFmtId="1" fontId="7" fillId="3" borderId="24" xfId="0" applyNumberFormat="1" applyFont="1" applyFill="1" applyBorder="1" applyAlignment="1" applyProtection="1">
      <alignment horizontal="center" vertical="center"/>
    </xf>
    <xf numFmtId="1" fontId="7" fillId="3" borderId="22" xfId="0" applyNumberFormat="1" applyFont="1" applyFill="1" applyBorder="1" applyAlignment="1" applyProtection="1">
      <alignment horizontal="center" vertical="center"/>
    </xf>
    <xf numFmtId="1" fontId="7" fillId="3" borderId="25" xfId="0" applyNumberFormat="1" applyFont="1" applyFill="1" applyBorder="1" applyAlignment="1" applyProtection="1">
      <alignment horizontal="center" vertical="center"/>
    </xf>
    <xf numFmtId="1" fontId="7" fillId="3" borderId="23" xfId="0" applyNumberFormat="1" applyFont="1" applyFill="1" applyBorder="1" applyAlignment="1" applyProtection="1">
      <alignment horizontal="center" vertical="center"/>
    </xf>
    <xf numFmtId="1" fontId="7" fillId="3" borderId="26" xfId="0" applyNumberFormat="1" applyFont="1" applyFill="1" applyBorder="1" applyAlignment="1" applyProtection="1">
      <alignment horizontal="center" vertical="center"/>
    </xf>
    <xf numFmtId="1" fontId="7" fillId="0" borderId="13" xfId="0" applyNumberFormat="1" applyFont="1" applyBorder="1" applyAlignment="1" applyProtection="1">
      <alignment horizontal="center" vertical="center"/>
      <protection locked="0"/>
    </xf>
    <xf numFmtId="1" fontId="7" fillId="0" borderId="14" xfId="0" applyNumberFormat="1" applyFont="1" applyBorder="1" applyAlignment="1" applyProtection="1">
      <alignment horizontal="center" vertical="center"/>
      <protection locked="0"/>
    </xf>
    <xf numFmtId="1" fontId="7" fillId="0" borderId="11" xfId="0" applyNumberFormat="1" applyFont="1" applyBorder="1" applyAlignment="1" applyProtection="1">
      <alignment horizontal="center" vertical="center"/>
      <protection locked="0"/>
    </xf>
    <xf numFmtId="1" fontId="7" fillId="0" borderId="12" xfId="0" applyNumberFormat="1" applyFont="1" applyBorder="1" applyAlignment="1" applyProtection="1">
      <alignment horizontal="center" vertical="center"/>
      <protection locked="0"/>
    </xf>
    <xf numFmtId="1" fontId="11" fillId="0" borderId="0" xfId="0" applyNumberFormat="1" applyFont="1" applyFill="1" applyBorder="1" applyAlignment="1" applyProtection="1">
      <alignment horizontal="center" vertical="center"/>
    </xf>
    <xf numFmtId="0" fontId="11" fillId="0" borderId="0" xfId="0" applyFont="1" applyFill="1" applyBorder="1" applyAlignment="1" applyProtection="1">
      <alignment horizontal="center" vertical="center"/>
    </xf>
    <xf numFmtId="0" fontId="7" fillId="0" borderId="6" xfId="0" applyFont="1" applyBorder="1" applyAlignment="1" applyProtection="1">
      <alignment horizontal="left" vertical="center"/>
    </xf>
    <xf numFmtId="1" fontId="7" fillId="0" borderId="16" xfId="0" applyNumberFormat="1" applyFont="1" applyBorder="1" applyAlignment="1" applyProtection="1">
      <alignment horizontal="center" vertical="center"/>
      <protection locked="0"/>
    </xf>
    <xf numFmtId="1" fontId="7" fillId="0" borderId="17" xfId="0" applyNumberFormat="1" applyFont="1" applyBorder="1" applyAlignment="1" applyProtection="1">
      <alignment horizontal="center" vertical="center"/>
      <protection locked="0"/>
    </xf>
    <xf numFmtId="1" fontId="7" fillId="0" borderId="15" xfId="0" applyNumberFormat="1" applyFont="1" applyBorder="1" applyAlignment="1" applyProtection="1">
      <alignment horizontal="center" vertical="center"/>
      <protection locked="0"/>
    </xf>
    <xf numFmtId="1" fontId="7" fillId="0" borderId="27" xfId="0" applyNumberFormat="1" applyFont="1" applyBorder="1" applyAlignment="1" applyProtection="1">
      <alignment horizontal="center" vertical="center"/>
      <protection locked="0"/>
    </xf>
    <xf numFmtId="0" fontId="7" fillId="0" borderId="42" xfId="0" applyFont="1" applyBorder="1" applyAlignment="1" applyProtection="1">
      <alignment horizontal="left" vertical="center"/>
    </xf>
    <xf numFmtId="0" fontId="7" fillId="0" borderId="39" xfId="0" applyFont="1" applyBorder="1" applyAlignment="1" applyProtection="1">
      <alignment horizontal="left" vertical="center"/>
    </xf>
    <xf numFmtId="0" fontId="67" fillId="2" borderId="0" xfId="0" applyFont="1" applyFill="1" applyBorder="1" applyAlignment="1" applyProtection="1">
      <alignment horizontal="left" vertical="center" wrapText="1"/>
    </xf>
    <xf numFmtId="0" fontId="0" fillId="0" borderId="0" xfId="0"/>
    <xf numFmtId="0" fontId="7" fillId="0" borderId="6" xfId="0" applyFont="1" applyBorder="1" applyAlignment="1" applyProtection="1">
      <alignment horizontal="left" vertical="center" wrapText="1"/>
    </xf>
    <xf numFmtId="0" fontId="7" fillId="0" borderId="7" xfId="0" applyFont="1" applyBorder="1" applyAlignment="1" applyProtection="1">
      <alignment horizontal="left" vertical="center" wrapText="1"/>
    </xf>
    <xf numFmtId="0" fontId="7" fillId="0" borderId="11" xfId="0" applyFont="1" applyBorder="1" applyAlignment="1" applyProtection="1">
      <alignment horizontal="left" vertical="center" wrapText="1"/>
    </xf>
    <xf numFmtId="0" fontId="7" fillId="0" borderId="12" xfId="0" applyFont="1" applyBorder="1" applyAlignment="1" applyProtection="1">
      <alignment horizontal="left" vertical="center" wrapText="1"/>
    </xf>
    <xf numFmtId="164" fontId="7" fillId="0" borderId="0" xfId="0" applyNumberFormat="1" applyFont="1" applyBorder="1" applyAlignment="1" applyProtection="1">
      <alignment horizontal="center" vertical="center"/>
      <protection locked="0"/>
    </xf>
    <xf numFmtId="164" fontId="7" fillId="0" borderId="33" xfId="0" applyNumberFormat="1" applyFont="1" applyBorder="1" applyAlignment="1" applyProtection="1">
      <alignment horizontal="center" vertical="center"/>
      <protection locked="0"/>
    </xf>
    <xf numFmtId="164" fontId="18" fillId="0" borderId="11" xfId="0" applyNumberFormat="1" applyFont="1" applyBorder="1" applyAlignment="1" applyProtection="1">
      <alignment horizontal="center" vertical="center"/>
      <protection locked="0"/>
    </xf>
    <xf numFmtId="164" fontId="18" fillId="0" borderId="12" xfId="0" applyNumberFormat="1" applyFont="1" applyBorder="1" applyAlignment="1" applyProtection="1">
      <alignment horizontal="center" vertical="center"/>
      <protection locked="0"/>
    </xf>
    <xf numFmtId="164" fontId="7" fillId="0" borderId="34" xfId="0" applyNumberFormat="1" applyFont="1" applyBorder="1" applyAlignment="1" applyProtection="1">
      <alignment horizontal="center" vertical="center"/>
      <protection locked="0"/>
    </xf>
    <xf numFmtId="164" fontId="18" fillId="0" borderId="13" xfId="0" applyNumberFormat="1" applyFont="1" applyBorder="1" applyAlignment="1" applyProtection="1">
      <alignment horizontal="center" vertical="center"/>
      <protection locked="0"/>
    </xf>
    <xf numFmtId="0" fontId="7" fillId="0" borderId="0" xfId="0" applyFont="1" applyFill="1" applyBorder="1" applyAlignment="1" applyProtection="1">
      <alignment horizontal="left" vertical="center"/>
    </xf>
    <xf numFmtId="0" fontId="0" fillId="0" borderId="0" xfId="0" applyAlignment="1">
      <alignment horizontal="left" vertical="center"/>
    </xf>
    <xf numFmtId="0" fontId="7" fillId="0" borderId="11" xfId="0" applyFont="1" applyFill="1" applyBorder="1" applyAlignment="1" applyProtection="1">
      <alignment horizontal="left" vertical="center"/>
    </xf>
    <xf numFmtId="0" fontId="16" fillId="0" borderId="11" xfId="0" applyFont="1" applyBorder="1" applyAlignment="1">
      <alignment horizontal="left" vertical="center"/>
    </xf>
    <xf numFmtId="0" fontId="21" fillId="9" borderId="0" xfId="0" applyFont="1" applyFill="1" applyBorder="1" applyAlignment="1" applyProtection="1">
      <alignment horizontal="left" vertical="center"/>
    </xf>
    <xf numFmtId="0" fontId="26" fillId="0" borderId="0" xfId="0" applyFont="1" applyAlignment="1" applyProtection="1">
      <alignment horizontal="left" vertical="center" wrapText="1"/>
    </xf>
    <xf numFmtId="0" fontId="25" fillId="0" borderId="22" xfId="0" applyFont="1" applyBorder="1" applyAlignment="1" applyProtection="1">
      <alignment horizontal="center" vertical="center"/>
    </xf>
    <xf numFmtId="0" fontId="25" fillId="0" borderId="23" xfId="0" applyFont="1" applyBorder="1" applyAlignment="1" applyProtection="1">
      <alignment horizontal="center" vertical="center"/>
    </xf>
    <xf numFmtId="0" fontId="7" fillId="0" borderId="24" xfId="0" applyFont="1" applyBorder="1" applyAlignment="1" applyProtection="1">
      <alignment horizontal="center" vertical="center" wrapText="1"/>
    </xf>
    <xf numFmtId="0" fontId="7" fillId="0" borderId="23" xfId="0" applyFont="1" applyBorder="1" applyAlignment="1" applyProtection="1">
      <alignment horizontal="center" vertical="center" wrapText="1"/>
    </xf>
    <xf numFmtId="0" fontId="7" fillId="0" borderId="24" xfId="0" applyFont="1" applyBorder="1" applyAlignment="1" applyProtection="1">
      <alignment horizontal="center" vertical="center"/>
    </xf>
    <xf numFmtId="0" fontId="7" fillId="0" borderId="22" xfId="0" applyFont="1" applyBorder="1" applyAlignment="1" applyProtection="1">
      <alignment horizontal="center" vertical="center"/>
    </xf>
    <xf numFmtId="1" fontId="7" fillId="0" borderId="2" xfId="0" applyNumberFormat="1" applyFont="1" applyBorder="1" applyAlignment="1" applyProtection="1">
      <alignment horizontal="center" vertical="center"/>
      <protection locked="0"/>
    </xf>
    <xf numFmtId="1" fontId="7" fillId="0" borderId="4" xfId="0" quotePrefix="1" applyNumberFormat="1" applyFont="1" applyBorder="1" applyAlignment="1" applyProtection="1">
      <alignment horizontal="center" vertical="center"/>
      <protection locked="0"/>
    </xf>
    <xf numFmtId="0" fontId="20" fillId="2" borderId="0" xfId="0" applyFont="1" applyFill="1" applyAlignment="1" applyProtection="1">
      <alignment horizontal="left" vertical="center" wrapText="1"/>
    </xf>
    <xf numFmtId="1" fontId="7" fillId="0" borderId="2" xfId="0" quotePrefix="1" applyNumberFormat="1" applyFont="1" applyBorder="1" applyAlignment="1" applyProtection="1">
      <alignment horizontal="center" vertical="center"/>
      <protection locked="0"/>
    </xf>
    <xf numFmtId="0" fontId="28" fillId="2" borderId="0" xfId="0" applyFont="1" applyFill="1" applyBorder="1" applyAlignment="1" applyProtection="1">
      <alignment horizontal="left" vertical="center" wrapText="1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7" fillId="0" borderId="15" xfId="0" applyFont="1" applyBorder="1" applyAlignment="1" applyProtection="1">
      <alignment horizontal="left" vertical="center" wrapText="1"/>
    </xf>
    <xf numFmtId="0" fontId="7" fillId="0" borderId="27" xfId="0" applyFont="1" applyBorder="1" applyAlignment="1" applyProtection="1">
      <alignment horizontal="left" vertical="center" wrapText="1"/>
    </xf>
    <xf numFmtId="164" fontId="7" fillId="0" borderId="6" xfId="0" applyNumberFormat="1" applyFont="1" applyBorder="1" applyAlignment="1" applyProtection="1">
      <alignment horizontal="center" vertical="center"/>
      <protection locked="0"/>
    </xf>
    <xf numFmtId="164" fontId="7" fillId="0" borderId="7" xfId="0" applyNumberFormat="1" applyFont="1" applyBorder="1" applyAlignment="1" applyProtection="1">
      <alignment horizontal="center" vertical="center"/>
      <protection locked="0"/>
    </xf>
    <xf numFmtId="164" fontId="7" fillId="0" borderId="15" xfId="0" applyNumberFormat="1" applyFont="1" applyBorder="1" applyAlignment="1" applyProtection="1">
      <alignment horizontal="center" vertical="center"/>
      <protection locked="0"/>
    </xf>
    <xf numFmtId="164" fontId="7" fillId="0" borderId="27" xfId="0" applyNumberFormat="1" applyFont="1" applyBorder="1" applyAlignment="1" applyProtection="1">
      <alignment horizontal="center" vertical="center"/>
      <protection locked="0"/>
    </xf>
    <xf numFmtId="164" fontId="7" fillId="0" borderId="35" xfId="0" applyNumberFormat="1" applyFont="1" applyBorder="1" applyAlignment="1" applyProtection="1">
      <alignment horizontal="center" vertical="center"/>
      <protection locked="0"/>
    </xf>
    <xf numFmtId="164" fontId="7" fillId="0" borderId="16" xfId="0" applyNumberFormat="1" applyFont="1" applyBorder="1" applyAlignment="1" applyProtection="1">
      <alignment horizontal="center" vertical="center"/>
      <protection locked="0"/>
    </xf>
    <xf numFmtId="0" fontId="7" fillId="0" borderId="11" xfId="0" applyFont="1" applyBorder="1" applyAlignment="1" applyProtection="1">
      <alignment horizontal="left" vertical="center" wrapText="1" indent="1"/>
    </xf>
    <xf numFmtId="0" fontId="7" fillId="0" borderId="12" xfId="0" applyFont="1" applyBorder="1" applyAlignment="1" applyProtection="1">
      <alignment horizontal="left" vertical="center" wrapText="1" indent="1"/>
    </xf>
    <xf numFmtId="164" fontId="7" fillId="0" borderId="11" xfId="0" applyNumberFormat="1" applyFont="1" applyBorder="1" applyAlignment="1" applyProtection="1">
      <alignment horizontal="center" vertical="center"/>
      <protection locked="0"/>
    </xf>
    <xf numFmtId="164" fontId="7" fillId="0" borderId="12" xfId="0" applyNumberFormat="1" applyFont="1" applyBorder="1" applyAlignment="1" applyProtection="1">
      <alignment horizontal="center" vertical="center"/>
      <protection locked="0"/>
    </xf>
    <xf numFmtId="0" fontId="30" fillId="3" borderId="0" xfId="0" applyFont="1" applyFill="1" applyBorder="1" applyAlignment="1" applyProtection="1">
      <alignment horizontal="center" vertical="center" wrapText="1"/>
    </xf>
    <xf numFmtId="0" fontId="30" fillId="3" borderId="33" xfId="0" applyFont="1" applyFill="1" applyBorder="1" applyAlignment="1" applyProtection="1">
      <alignment horizontal="center" vertical="center" wrapText="1"/>
    </xf>
    <xf numFmtId="0" fontId="7" fillId="0" borderId="11" xfId="0" applyFont="1" applyBorder="1" applyAlignment="1" applyProtection="1">
      <alignment horizontal="left" vertical="center"/>
    </xf>
    <xf numFmtId="0" fontId="16" fillId="0" borderId="0" xfId="0" applyFont="1" applyAlignment="1" applyProtection="1">
      <alignment horizontal="left" vertical="center"/>
    </xf>
    <xf numFmtId="0" fontId="7" fillId="11" borderId="22" xfId="0" applyFont="1" applyFill="1" applyBorder="1" applyAlignment="1" applyProtection="1">
      <alignment horizontal="left" vertical="center"/>
    </xf>
    <xf numFmtId="0" fontId="25" fillId="10" borderId="0" xfId="0" applyFont="1" applyFill="1" applyAlignment="1" applyProtection="1">
      <alignment horizontal="left" vertical="center" wrapText="1"/>
    </xf>
    <xf numFmtId="0" fontId="7" fillId="10" borderId="11" xfId="0" applyFont="1" applyFill="1" applyBorder="1" applyAlignment="1" applyProtection="1">
      <alignment horizontal="center" vertical="top"/>
    </xf>
    <xf numFmtId="0" fontId="7" fillId="10" borderId="11" xfId="0" applyFont="1" applyFill="1" applyBorder="1" applyAlignment="1" applyProtection="1">
      <alignment horizontal="center" vertical="top"/>
      <protection locked="0"/>
    </xf>
    <xf numFmtId="0" fontId="7" fillId="2" borderId="8" xfId="0" applyFont="1" applyFill="1" applyBorder="1" applyAlignment="1" applyProtection="1">
      <alignment horizontal="center" vertical="center"/>
    </xf>
    <xf numFmtId="0" fontId="7" fillId="2" borderId="10" xfId="0" applyFont="1" applyFill="1" applyBorder="1" applyAlignment="1" applyProtection="1">
      <alignment horizontal="center" vertical="center"/>
    </xf>
    <xf numFmtId="0" fontId="7" fillId="0" borderId="7" xfId="0" applyFont="1" applyBorder="1" applyAlignment="1" applyProtection="1">
      <alignment horizontal="left" vertical="center"/>
    </xf>
    <xf numFmtId="0" fontId="7" fillId="0" borderId="23" xfId="0" applyFont="1" applyBorder="1" applyAlignment="1" applyProtection="1">
      <alignment horizontal="left" vertical="center"/>
    </xf>
    <xf numFmtId="0" fontId="7" fillId="0" borderId="36" xfId="0" applyFont="1" applyBorder="1" applyAlignment="1" applyProtection="1">
      <alignment horizontal="left" vertical="center"/>
    </xf>
    <xf numFmtId="0" fontId="7" fillId="11" borderId="23" xfId="0" applyFont="1" applyFill="1" applyBorder="1" applyAlignment="1" applyProtection="1">
      <alignment horizontal="left" vertical="center"/>
    </xf>
    <xf numFmtId="0" fontId="7" fillId="11" borderId="36" xfId="0" applyFont="1" applyFill="1" applyBorder="1" applyAlignment="1" applyProtection="1">
      <alignment horizontal="left" vertical="center"/>
    </xf>
    <xf numFmtId="0" fontId="7" fillId="0" borderId="22" xfId="0" applyFont="1" applyBorder="1" applyAlignment="1" applyProtection="1">
      <alignment horizontal="left" vertical="center"/>
    </xf>
    <xf numFmtId="0" fontId="30" fillId="2" borderId="0" xfId="0" applyFont="1" applyFill="1" applyBorder="1" applyAlignment="1" applyProtection="1">
      <alignment horizontal="left" vertical="center" indent="1"/>
    </xf>
    <xf numFmtId="0" fontId="16" fillId="0" borderId="0" xfId="0" applyFont="1" applyAlignment="1" applyProtection="1">
      <alignment horizontal="left" vertical="center" indent="1"/>
    </xf>
    <xf numFmtId="0" fontId="20" fillId="0" borderId="0" xfId="0" applyFont="1" applyFill="1" applyAlignment="1" applyProtection="1">
      <alignment horizontal="left" vertical="center" wrapText="1"/>
    </xf>
    <xf numFmtId="0" fontId="31" fillId="0" borderId="0" xfId="0" applyFont="1" applyFill="1" applyBorder="1" applyAlignment="1" applyProtection="1">
      <alignment horizontal="left" vertical="center"/>
    </xf>
    <xf numFmtId="0" fontId="31" fillId="0" borderId="0" xfId="0" applyFont="1" applyFill="1" applyAlignment="1" applyProtection="1">
      <alignment horizontal="left" vertical="center"/>
    </xf>
    <xf numFmtId="0" fontId="7" fillId="0" borderId="23" xfId="0" applyFont="1" applyFill="1" applyBorder="1" applyAlignment="1" applyProtection="1">
      <alignment horizontal="left" vertical="center"/>
    </xf>
    <xf numFmtId="0" fontId="7" fillId="0" borderId="36" xfId="0" applyFont="1" applyFill="1" applyBorder="1" applyAlignment="1" applyProtection="1">
      <alignment horizontal="left" vertical="center"/>
    </xf>
    <xf numFmtId="0" fontId="7" fillId="0" borderId="12" xfId="0" applyFont="1" applyBorder="1" applyAlignment="1" applyProtection="1">
      <alignment horizontal="left" vertical="center"/>
    </xf>
    <xf numFmtId="0" fontId="7" fillId="11" borderId="11" xfId="0" applyFont="1" applyFill="1" applyBorder="1" applyAlignment="1" applyProtection="1">
      <alignment horizontal="left" vertical="center"/>
    </xf>
    <xf numFmtId="0" fontId="7" fillId="11" borderId="12" xfId="0" applyFont="1" applyFill="1" applyBorder="1" applyAlignment="1" applyProtection="1">
      <alignment horizontal="left" vertical="center"/>
    </xf>
    <xf numFmtId="0" fontId="32" fillId="2" borderId="0" xfId="0" applyFont="1" applyFill="1" applyAlignment="1" applyProtection="1">
      <alignment horizontal="left" vertical="center"/>
    </xf>
    <xf numFmtId="0" fontId="28" fillId="2" borderId="0" xfId="0" applyFont="1" applyFill="1" applyAlignment="1" applyProtection="1">
      <alignment horizontal="left" vertical="center"/>
    </xf>
    <xf numFmtId="0" fontId="33" fillId="0" borderId="0" xfId="0" applyFont="1" applyFill="1" applyAlignment="1" applyProtection="1">
      <alignment horizontal="left" wrapText="1"/>
    </xf>
    <xf numFmtId="0" fontId="26" fillId="0" borderId="0" xfId="0" applyFont="1" applyFill="1" applyAlignment="1" applyProtection="1">
      <alignment horizontal="left" vertical="center" wrapText="1"/>
    </xf>
    <xf numFmtId="0" fontId="28" fillId="2" borderId="0" xfId="0" applyFont="1" applyFill="1" applyAlignment="1" applyProtection="1">
      <alignment horizontal="justify" vertical="center" wrapText="1"/>
    </xf>
    <xf numFmtId="0" fontId="28" fillId="2" borderId="0" xfId="0" applyFont="1" applyFill="1" applyBorder="1" applyAlignment="1" applyProtection="1">
      <alignment horizontal="justify" vertical="center" wrapText="1"/>
    </xf>
    <xf numFmtId="0" fontId="7" fillId="0" borderId="21" xfId="0" applyFont="1" applyFill="1" applyBorder="1" applyAlignment="1" applyProtection="1">
      <alignment horizontal="left" vertical="center"/>
    </xf>
    <xf numFmtId="166" fontId="7" fillId="0" borderId="19" xfId="1" applyNumberFormat="1" applyFont="1" applyFill="1" applyBorder="1" applyAlignment="1" applyProtection="1">
      <alignment horizontal="center" vertical="center"/>
      <protection locked="0"/>
    </xf>
    <xf numFmtId="166" fontId="7" fillId="0" borderId="18" xfId="1" applyNumberFormat="1" applyFont="1" applyFill="1" applyBorder="1" applyAlignment="1" applyProtection="1">
      <alignment horizontal="center" vertical="center"/>
      <protection locked="0"/>
    </xf>
    <xf numFmtId="0" fontId="20" fillId="0" borderId="0" xfId="0" applyFont="1" applyFill="1" applyAlignment="1" applyProtection="1">
      <alignment horizontal="justify" vertical="top" wrapText="1"/>
    </xf>
    <xf numFmtId="0" fontId="7" fillId="0" borderId="0" xfId="0" applyFont="1" applyFill="1" applyBorder="1" applyAlignment="1" applyProtection="1">
      <alignment horizontal="left" vertical="top" wrapText="1"/>
    </xf>
    <xf numFmtId="0" fontId="7" fillId="0" borderId="33" xfId="0" applyFont="1" applyFill="1" applyBorder="1" applyAlignment="1" applyProtection="1">
      <alignment horizontal="left" vertical="top" wrapText="1"/>
    </xf>
    <xf numFmtId="0" fontId="7" fillId="0" borderId="44" xfId="0" applyFont="1" applyFill="1" applyBorder="1" applyAlignment="1" applyProtection="1">
      <alignment horizontal="left" vertical="top" wrapText="1"/>
    </xf>
    <xf numFmtId="0" fontId="7" fillId="0" borderId="34" xfId="0" applyFont="1" applyFill="1" applyBorder="1" applyAlignment="1" applyProtection="1">
      <alignment horizontal="left" vertical="top" wrapText="1"/>
    </xf>
    <xf numFmtId="0" fontId="20" fillId="0" borderId="0" xfId="0" applyFont="1" applyFill="1" applyAlignment="1" applyProtection="1">
      <alignment horizontal="justify" vertical="center" wrapText="1"/>
    </xf>
    <xf numFmtId="0" fontId="20" fillId="0" borderId="24" xfId="0" applyFont="1" applyFill="1" applyBorder="1" applyAlignment="1" applyProtection="1">
      <alignment horizontal="center" vertical="center" wrapText="1"/>
    </xf>
    <xf numFmtId="0" fontId="20" fillId="0" borderId="22" xfId="0" applyFont="1" applyFill="1" applyBorder="1" applyAlignment="1" applyProtection="1">
      <alignment horizontal="center" vertical="center" wrapText="1"/>
    </xf>
    <xf numFmtId="0" fontId="7" fillId="0" borderId="9" xfId="0" applyFont="1" applyFill="1" applyBorder="1" applyAlignment="1" applyProtection="1">
      <alignment horizontal="left" vertical="center"/>
    </xf>
    <xf numFmtId="0" fontId="7" fillId="0" borderId="10" xfId="0" applyFont="1" applyFill="1" applyBorder="1" applyAlignment="1" applyProtection="1">
      <alignment horizontal="left" vertical="center"/>
    </xf>
    <xf numFmtId="166" fontId="7" fillId="0" borderId="8" xfId="1" applyNumberFormat="1" applyFont="1" applyFill="1" applyBorder="1" applyAlignment="1" applyProtection="1">
      <alignment horizontal="center" vertical="center"/>
      <protection locked="0"/>
    </xf>
    <xf numFmtId="166" fontId="7" fillId="0" borderId="9" xfId="1" applyNumberFormat="1" applyFont="1" applyFill="1" applyBorder="1" applyAlignment="1" applyProtection="1">
      <alignment horizontal="center" vertical="center"/>
      <protection locked="0"/>
    </xf>
    <xf numFmtId="0" fontId="7" fillId="0" borderId="42" xfId="0" applyFont="1" applyFill="1" applyBorder="1" applyAlignment="1" applyProtection="1">
      <alignment horizontal="left" vertical="center"/>
    </xf>
    <xf numFmtId="0" fontId="7" fillId="0" borderId="39" xfId="0" applyFont="1" applyFill="1" applyBorder="1" applyAlignment="1" applyProtection="1">
      <alignment horizontal="left" vertical="center"/>
    </xf>
    <xf numFmtId="166" fontId="7" fillId="0" borderId="43" xfId="1" applyNumberFormat="1" applyFont="1" applyFill="1" applyBorder="1" applyAlignment="1" applyProtection="1">
      <alignment horizontal="center" vertical="center"/>
      <protection locked="0"/>
    </xf>
    <xf numFmtId="166" fontId="7" fillId="0" borderId="42" xfId="1" applyNumberFormat="1" applyFont="1" applyFill="1" applyBorder="1" applyAlignment="1" applyProtection="1">
      <alignment horizontal="center" vertical="center"/>
      <protection locked="0"/>
    </xf>
    <xf numFmtId="0" fontId="7" fillId="0" borderId="23" xfId="0" applyFont="1" applyBorder="1" applyAlignment="1" applyProtection="1">
      <alignment horizontal="left" vertical="top" wrapText="1"/>
    </xf>
    <xf numFmtId="0" fontId="7" fillId="0" borderId="36" xfId="0" applyFont="1" applyBorder="1" applyAlignment="1" applyProtection="1">
      <alignment horizontal="left" vertical="top" wrapText="1"/>
    </xf>
    <xf numFmtId="0" fontId="7" fillId="0" borderId="24" xfId="0" applyFont="1" applyBorder="1" applyAlignment="1" applyProtection="1">
      <alignment horizontal="left" vertical="top" wrapText="1"/>
    </xf>
    <xf numFmtId="0" fontId="43" fillId="0" borderId="46" xfId="0" applyFont="1" applyBorder="1" applyAlignment="1" applyProtection="1">
      <alignment horizontal="center" vertical="top" wrapText="1"/>
      <protection locked="0"/>
    </xf>
    <xf numFmtId="0" fontId="43" fillId="0" borderId="48" xfId="0" applyFont="1" applyBorder="1" applyAlignment="1" applyProtection="1">
      <alignment horizontal="center" vertical="top" wrapText="1"/>
      <protection locked="0"/>
    </xf>
    <xf numFmtId="0" fontId="20" fillId="0" borderId="0" xfId="0" applyFont="1" applyFill="1" applyAlignment="1" applyProtection="1">
      <alignment horizontal="left" vertical="top" wrapText="1"/>
    </xf>
    <xf numFmtId="0" fontId="20" fillId="0" borderId="0" xfId="0" applyFont="1" applyAlignment="1" applyProtection="1">
      <alignment horizontal="left" vertical="top" wrapText="1"/>
    </xf>
    <xf numFmtId="0" fontId="7" fillId="0" borderId="0" xfId="0" applyFont="1" applyBorder="1" applyAlignment="1" applyProtection="1">
      <alignment horizontal="justify" vertical="top" wrapText="1"/>
    </xf>
    <xf numFmtId="0" fontId="20" fillId="0" borderId="36" xfId="0" applyFont="1" applyBorder="1" applyAlignment="1" applyProtection="1">
      <alignment horizontal="center" vertical="center" wrapText="1"/>
    </xf>
    <xf numFmtId="0" fontId="7" fillId="0" borderId="36" xfId="0" applyFont="1" applyBorder="1" applyAlignment="1" applyProtection="1">
      <alignment horizontal="justify" vertical="top" wrapText="1"/>
    </xf>
    <xf numFmtId="0" fontId="7" fillId="0" borderId="36" xfId="0" applyFont="1" applyBorder="1" applyAlignment="1" applyProtection="1">
      <alignment horizontal="center" vertical="center" wrapText="1"/>
    </xf>
    <xf numFmtId="0" fontId="36" fillId="0" borderId="36" xfId="0" applyFont="1" applyBorder="1" applyAlignment="1" applyProtection="1">
      <alignment horizontal="center" wrapText="1"/>
    </xf>
    <xf numFmtId="0" fontId="43" fillId="0" borderId="28" xfId="0" applyFont="1" applyBorder="1" applyAlignment="1" applyProtection="1">
      <alignment horizontal="center" vertical="top" wrapText="1"/>
      <protection locked="0"/>
    </xf>
    <xf numFmtId="0" fontId="32" fillId="0" borderId="0" xfId="0" applyFont="1" applyFill="1" applyAlignment="1" applyProtection="1">
      <alignment horizontal="left" vertical="center"/>
    </xf>
    <xf numFmtId="0" fontId="7" fillId="2" borderId="0" xfId="0" applyFont="1" applyFill="1" applyBorder="1" applyAlignment="1">
      <alignment horizontal="left" vertical="center" wrapText="1"/>
    </xf>
    <xf numFmtId="0" fontId="45" fillId="0" borderId="0" xfId="0" applyFont="1" applyFill="1" applyAlignment="1" applyProtection="1">
      <alignment horizontal="left" wrapText="1"/>
    </xf>
    <xf numFmtId="0" fontId="34" fillId="0" borderId="0" xfId="0" applyFont="1" applyFill="1" applyAlignment="1" applyProtection="1">
      <alignment horizontal="left" wrapText="1"/>
    </xf>
    <xf numFmtId="0" fontId="31" fillId="2" borderId="0" xfId="0" applyFont="1" applyFill="1" applyBorder="1" applyAlignment="1" applyProtection="1">
      <alignment horizontal="left" vertical="center"/>
    </xf>
    <xf numFmtId="0" fontId="31" fillId="2" borderId="0" xfId="0" applyFont="1" applyFill="1" applyAlignment="1" applyProtection="1">
      <alignment horizontal="left" vertical="center"/>
    </xf>
    <xf numFmtId="0" fontId="36" fillId="0" borderId="0" xfId="0" applyFont="1" applyFill="1" applyAlignment="1" applyProtection="1">
      <alignment horizontal="right"/>
    </xf>
    <xf numFmtId="0" fontId="36" fillId="0" borderId="24" xfId="0" applyFont="1" applyBorder="1" applyAlignment="1" applyProtection="1">
      <alignment horizontal="left" vertical="top"/>
    </xf>
    <xf numFmtId="0" fontId="36" fillId="0" borderId="22" xfId="0" applyFont="1" applyBorder="1" applyAlignment="1" applyProtection="1">
      <alignment horizontal="left" vertical="top"/>
    </xf>
    <xf numFmtId="0" fontId="36" fillId="0" borderId="23" xfId="0" applyFont="1" applyBorder="1" applyAlignment="1" applyProtection="1">
      <alignment horizontal="left" vertical="top"/>
    </xf>
    <xf numFmtId="0" fontId="36" fillId="0" borderId="37" xfId="0" applyFont="1" applyBorder="1" applyAlignment="1" applyProtection="1">
      <alignment horizontal="center" vertical="top" wrapText="1"/>
      <protection locked="0"/>
    </xf>
    <xf numFmtId="0" fontId="36" fillId="0" borderId="36" xfId="0" applyFont="1" applyBorder="1" applyAlignment="1" applyProtection="1">
      <alignment horizontal="left" vertical="top" wrapText="1"/>
    </xf>
    <xf numFmtId="0" fontId="36" fillId="0" borderId="40" xfId="0" applyFont="1" applyBorder="1" applyAlignment="1" applyProtection="1">
      <alignment horizontal="center" vertical="top" wrapText="1"/>
      <protection locked="0"/>
    </xf>
    <xf numFmtId="0" fontId="28" fillId="0" borderId="0" xfId="0" applyFont="1" applyAlignment="1" applyProtection="1">
      <alignment horizontal="left" vertical="center"/>
    </xf>
    <xf numFmtId="0" fontId="28" fillId="0" borderId="0" xfId="0" applyFont="1" applyAlignment="1" applyProtection="1">
      <alignment horizontal="left" vertical="center" wrapText="1"/>
    </xf>
    <xf numFmtId="0" fontId="44" fillId="0" borderId="0" xfId="0" applyFont="1" applyAlignment="1" applyProtection="1">
      <alignment horizontal="left" vertical="center" wrapText="1"/>
    </xf>
    <xf numFmtId="0" fontId="34" fillId="0" borderId="0" xfId="0" applyFont="1" applyFill="1" applyAlignment="1" applyProtection="1">
      <alignment horizontal="justify" vertical="top" wrapText="1"/>
    </xf>
    <xf numFmtId="0" fontId="36" fillId="0" borderId="36" xfId="0" applyFont="1" applyBorder="1" applyAlignment="1" applyProtection="1">
      <alignment horizontal="center" vertical="top" wrapText="1"/>
    </xf>
    <xf numFmtId="0" fontId="49" fillId="15" borderId="34" xfId="0" applyFont="1" applyFill="1" applyBorder="1" applyAlignment="1">
      <alignment horizontal="center"/>
    </xf>
    <xf numFmtId="0" fontId="49" fillId="15" borderId="0" xfId="0" applyFont="1" applyFill="1" applyAlignment="1">
      <alignment horizontal="center"/>
    </xf>
    <xf numFmtId="0" fontId="16" fillId="0" borderId="0" xfId="6" applyFont="1" applyAlignment="1">
      <alignment horizontal="left" vertical="center"/>
    </xf>
    <xf numFmtId="0" fontId="16" fillId="0" borderId="0" xfId="6" applyAlignment="1">
      <alignment horizontal="left" vertical="center"/>
    </xf>
    <xf numFmtId="0" fontId="16" fillId="0" borderId="0" xfId="6" applyAlignment="1">
      <alignment horizontal="left" vertical="center" wrapText="1"/>
    </xf>
    <xf numFmtId="0" fontId="16" fillId="0" borderId="0" xfId="6" applyFont="1" applyAlignment="1">
      <alignment horizontal="left" vertical="center" wrapText="1"/>
    </xf>
    <xf numFmtId="0" fontId="18" fillId="0" borderId="23" xfId="6" applyFont="1" applyBorder="1" applyAlignment="1">
      <alignment horizontal="center" vertical="center"/>
    </xf>
    <xf numFmtId="0" fontId="18" fillId="0" borderId="36" xfId="6" applyFont="1" applyBorder="1" applyAlignment="1">
      <alignment horizontal="center" vertical="center"/>
    </xf>
    <xf numFmtId="0" fontId="16" fillId="0" borderId="37" xfId="6" applyFont="1" applyBorder="1" applyAlignment="1">
      <alignment horizontal="center" vertical="center"/>
    </xf>
    <xf numFmtId="0" fontId="16" fillId="0" borderId="0" xfId="6" applyFont="1" applyAlignment="1">
      <alignment horizontal="justify" vertical="center" wrapText="1"/>
    </xf>
    <xf numFmtId="0" fontId="18" fillId="0" borderId="23" xfId="6" applyFont="1" applyBorder="1" applyAlignment="1">
      <alignment horizontal="left" vertical="center"/>
    </xf>
    <xf numFmtId="0" fontId="18" fillId="0" borderId="36" xfId="6" applyFont="1" applyBorder="1" applyAlignment="1">
      <alignment horizontal="left" vertical="center"/>
    </xf>
    <xf numFmtId="0" fontId="16" fillId="0" borderId="36" xfId="6" applyFont="1" applyBorder="1" applyAlignment="1">
      <alignment horizontal="left" vertical="center"/>
    </xf>
    <xf numFmtId="0" fontId="18" fillId="9" borderId="23" xfId="6" applyFont="1" applyFill="1" applyBorder="1" applyAlignment="1">
      <alignment horizontal="left" vertical="center"/>
    </xf>
    <xf numFmtId="0" fontId="16" fillId="9" borderId="36" xfId="6" applyFont="1" applyFill="1" applyBorder="1" applyAlignment="1">
      <alignment horizontal="left" vertical="center"/>
    </xf>
    <xf numFmtId="0" fontId="18" fillId="0" borderId="6" xfId="6" applyFont="1" applyBorder="1" applyAlignment="1">
      <alignment horizontal="left" vertical="center"/>
    </xf>
  </cellXfs>
  <cellStyles count="12">
    <cellStyle name="Collegamento ipertestuale" xfId="2" builtinId="8"/>
    <cellStyle name="Migliaia 2" xfId="9"/>
    <cellStyle name="Normale" xfId="0" builtinId="0"/>
    <cellStyle name="Normale 2" xfId="3"/>
    <cellStyle name="Normale 2 2" xfId="4"/>
    <cellStyle name="Normale 3" xfId="5"/>
    <cellStyle name="Normale 4" xfId="6"/>
    <cellStyle name="Normale 5" xfId="7"/>
    <cellStyle name="Percentuale" xfId="1" builtinId="5"/>
    <cellStyle name="Percentuale 2" xfId="8"/>
    <cellStyle name="Percentuale 2 2" xfId="11"/>
    <cellStyle name="Percentuale 3" xfId="10"/>
  </cellStyles>
  <dxfs count="13">
    <dxf>
      <font>
        <color theme="2"/>
      </font>
      <border>
        <left/>
        <right/>
        <top/>
        <bottom/>
        <vertical/>
        <horizontal/>
      </border>
    </dxf>
    <dxf>
      <font>
        <color theme="2"/>
      </font>
      <border>
        <left/>
        <right/>
        <top/>
        <bottom/>
        <vertical/>
        <horizontal/>
      </border>
    </dxf>
    <dxf>
      <font>
        <color theme="2"/>
      </font>
      <border>
        <left/>
        <right/>
        <top/>
        <bottom/>
        <vertical/>
        <horizontal/>
      </border>
    </dxf>
    <dxf>
      <font>
        <color theme="2"/>
      </font>
      <border>
        <left/>
        <right/>
        <top/>
        <bottom/>
        <vertical/>
        <horizontal/>
      </border>
    </dxf>
    <dxf>
      <font>
        <color theme="2"/>
      </font>
      <border>
        <left/>
        <right/>
        <top/>
        <bottom/>
      </border>
    </dxf>
    <dxf>
      <font>
        <color theme="2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/>
      </font>
    </dxf>
    <dxf>
      <font>
        <color auto="1"/>
      </font>
      <fill>
        <patternFill patternType="none">
          <bgColor indexed="65"/>
        </patternFill>
      </fill>
    </dxf>
    <dxf>
      <font>
        <color theme="0" tint="-0.14996795556505021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fmlaLink="$I$21" lockText="1" noThreeD="1"/>
</file>

<file path=xl/ctrlProps/ctrlProp10.xml><?xml version="1.0" encoding="utf-8"?>
<formControlPr xmlns="http://schemas.microsoft.com/office/spreadsheetml/2009/9/main" objectType="CheckBox" fmlaLink="$F$198" lockText="1" noThreeD="1"/>
</file>

<file path=xl/ctrlProps/ctrlProp11.xml><?xml version="1.0" encoding="utf-8"?>
<formControlPr xmlns="http://schemas.microsoft.com/office/spreadsheetml/2009/9/main" objectType="CheckBox" fmlaLink="$G$198" lockText="1" noThreeD="1"/>
</file>

<file path=xl/ctrlProps/ctrlProp12.xml><?xml version="1.0" encoding="utf-8"?>
<formControlPr xmlns="http://schemas.microsoft.com/office/spreadsheetml/2009/9/main" objectType="CheckBox" fmlaLink="$I$198" lockText="1" noThreeD="1"/>
</file>

<file path=xl/ctrlProps/ctrlProp13.xml><?xml version="1.0" encoding="utf-8"?>
<formControlPr xmlns="http://schemas.microsoft.com/office/spreadsheetml/2009/9/main" objectType="CheckBox" fmlaLink="$E$199" lockText="1" noThreeD="1"/>
</file>

<file path=xl/ctrlProps/ctrlProp14.xml><?xml version="1.0" encoding="utf-8"?>
<formControlPr xmlns="http://schemas.microsoft.com/office/spreadsheetml/2009/9/main" objectType="CheckBox" fmlaLink="$F$199" lockText="1" noThreeD="1"/>
</file>

<file path=xl/ctrlProps/ctrlProp15.xml><?xml version="1.0" encoding="utf-8"?>
<formControlPr xmlns="http://schemas.microsoft.com/office/spreadsheetml/2009/9/main" objectType="CheckBox" fmlaLink="$G$199" lockText="1" noThreeD="1"/>
</file>

<file path=xl/ctrlProps/ctrlProp16.xml><?xml version="1.0" encoding="utf-8"?>
<formControlPr xmlns="http://schemas.microsoft.com/office/spreadsheetml/2009/9/main" objectType="CheckBox" fmlaLink="$I$199" lockText="1" noThreeD="1"/>
</file>

<file path=xl/ctrlProps/ctrlProp17.xml><?xml version="1.0" encoding="utf-8"?>
<formControlPr xmlns="http://schemas.microsoft.com/office/spreadsheetml/2009/9/main" objectType="CheckBox" fmlaLink="$E$200" lockText="1" noThreeD="1"/>
</file>

<file path=xl/ctrlProps/ctrlProp18.xml><?xml version="1.0" encoding="utf-8"?>
<formControlPr xmlns="http://schemas.microsoft.com/office/spreadsheetml/2009/9/main" objectType="CheckBox" fmlaLink="$E$201" lockText="1" noThreeD="1"/>
</file>

<file path=xl/ctrlProps/ctrlProp19.xml><?xml version="1.0" encoding="utf-8"?>
<formControlPr xmlns="http://schemas.microsoft.com/office/spreadsheetml/2009/9/main" objectType="CheckBox" fmlaLink="$E$202" lockText="1" noThreeD="1"/>
</file>

<file path=xl/ctrlProps/ctrlProp2.xml><?xml version="1.0" encoding="utf-8"?>
<formControlPr xmlns="http://schemas.microsoft.com/office/spreadsheetml/2009/9/main" objectType="CheckBox" fmlaLink="$K$21" lockText="1" noThreeD="1"/>
</file>

<file path=xl/ctrlProps/ctrlProp20.xml><?xml version="1.0" encoding="utf-8"?>
<formControlPr xmlns="http://schemas.microsoft.com/office/spreadsheetml/2009/9/main" objectType="CheckBox" fmlaLink="$E$203" lockText="1" noThreeD="1"/>
</file>

<file path=xl/ctrlProps/ctrlProp21.xml><?xml version="1.0" encoding="utf-8"?>
<formControlPr xmlns="http://schemas.microsoft.com/office/spreadsheetml/2009/9/main" objectType="CheckBox" fmlaLink="$E$204" lockText="1" noThreeD="1"/>
</file>

<file path=xl/ctrlProps/ctrlProp22.xml><?xml version="1.0" encoding="utf-8"?>
<formControlPr xmlns="http://schemas.microsoft.com/office/spreadsheetml/2009/9/main" objectType="CheckBox" fmlaLink="$E$205" lockText="1" noThreeD="1"/>
</file>

<file path=xl/ctrlProps/ctrlProp23.xml><?xml version="1.0" encoding="utf-8"?>
<formControlPr xmlns="http://schemas.microsoft.com/office/spreadsheetml/2009/9/main" objectType="CheckBox" fmlaLink="$E$206" lockText="1" noThreeD="1"/>
</file>

<file path=xl/ctrlProps/ctrlProp24.xml><?xml version="1.0" encoding="utf-8"?>
<formControlPr xmlns="http://schemas.microsoft.com/office/spreadsheetml/2009/9/main" objectType="CheckBox" fmlaLink="$E$207" lockText="1" noThreeD="1"/>
</file>

<file path=xl/ctrlProps/ctrlProp25.xml><?xml version="1.0" encoding="utf-8"?>
<formControlPr xmlns="http://schemas.microsoft.com/office/spreadsheetml/2009/9/main" objectType="CheckBox" fmlaLink="$F$200" lockText="1" noThreeD="1"/>
</file>

<file path=xl/ctrlProps/ctrlProp26.xml><?xml version="1.0" encoding="utf-8"?>
<formControlPr xmlns="http://schemas.microsoft.com/office/spreadsheetml/2009/9/main" objectType="CheckBox" fmlaLink="$F$201" lockText="1" noThreeD="1"/>
</file>

<file path=xl/ctrlProps/ctrlProp27.xml><?xml version="1.0" encoding="utf-8"?>
<formControlPr xmlns="http://schemas.microsoft.com/office/spreadsheetml/2009/9/main" objectType="CheckBox" fmlaLink="$F$202" lockText="1" noThreeD="1"/>
</file>

<file path=xl/ctrlProps/ctrlProp28.xml><?xml version="1.0" encoding="utf-8"?>
<formControlPr xmlns="http://schemas.microsoft.com/office/spreadsheetml/2009/9/main" objectType="CheckBox" fmlaLink="$F$203" lockText="1" noThreeD="1"/>
</file>

<file path=xl/ctrlProps/ctrlProp29.xml><?xml version="1.0" encoding="utf-8"?>
<formControlPr xmlns="http://schemas.microsoft.com/office/spreadsheetml/2009/9/main" objectType="CheckBox" fmlaLink="$F$204" lockText="1" noThreeD="1"/>
</file>

<file path=xl/ctrlProps/ctrlProp3.xml><?xml version="1.0" encoding="utf-8"?>
<formControlPr xmlns="http://schemas.microsoft.com/office/spreadsheetml/2009/9/main" objectType="CheckBox" fmlaLink="$E$25" lockText="1" noThreeD="1"/>
</file>

<file path=xl/ctrlProps/ctrlProp30.xml><?xml version="1.0" encoding="utf-8"?>
<formControlPr xmlns="http://schemas.microsoft.com/office/spreadsheetml/2009/9/main" objectType="CheckBox" fmlaLink="$F$205" lockText="1" noThreeD="1"/>
</file>

<file path=xl/ctrlProps/ctrlProp31.xml><?xml version="1.0" encoding="utf-8"?>
<formControlPr xmlns="http://schemas.microsoft.com/office/spreadsheetml/2009/9/main" objectType="CheckBox" fmlaLink="$F$206" lockText="1" noThreeD="1"/>
</file>

<file path=xl/ctrlProps/ctrlProp32.xml><?xml version="1.0" encoding="utf-8"?>
<formControlPr xmlns="http://schemas.microsoft.com/office/spreadsheetml/2009/9/main" objectType="CheckBox" fmlaLink="$F$207" lockText="1" noThreeD="1"/>
</file>

<file path=xl/ctrlProps/ctrlProp33.xml><?xml version="1.0" encoding="utf-8"?>
<formControlPr xmlns="http://schemas.microsoft.com/office/spreadsheetml/2009/9/main" objectType="CheckBox" fmlaLink="$G$200" lockText="1" noThreeD="1"/>
</file>

<file path=xl/ctrlProps/ctrlProp34.xml><?xml version="1.0" encoding="utf-8"?>
<formControlPr xmlns="http://schemas.microsoft.com/office/spreadsheetml/2009/9/main" objectType="CheckBox" fmlaLink="$G$201" lockText="1" noThreeD="1"/>
</file>

<file path=xl/ctrlProps/ctrlProp35.xml><?xml version="1.0" encoding="utf-8"?>
<formControlPr xmlns="http://schemas.microsoft.com/office/spreadsheetml/2009/9/main" objectType="CheckBox" fmlaLink="$G$202" lockText="1" noThreeD="1"/>
</file>

<file path=xl/ctrlProps/ctrlProp36.xml><?xml version="1.0" encoding="utf-8"?>
<formControlPr xmlns="http://schemas.microsoft.com/office/spreadsheetml/2009/9/main" objectType="CheckBox" fmlaLink="$G$203" lockText="1" noThreeD="1"/>
</file>

<file path=xl/ctrlProps/ctrlProp37.xml><?xml version="1.0" encoding="utf-8"?>
<formControlPr xmlns="http://schemas.microsoft.com/office/spreadsheetml/2009/9/main" objectType="CheckBox" fmlaLink="$G$204" lockText="1" noThreeD="1"/>
</file>

<file path=xl/ctrlProps/ctrlProp38.xml><?xml version="1.0" encoding="utf-8"?>
<formControlPr xmlns="http://schemas.microsoft.com/office/spreadsheetml/2009/9/main" objectType="CheckBox" fmlaLink="$G$205" lockText="1" noThreeD="1"/>
</file>

<file path=xl/ctrlProps/ctrlProp39.xml><?xml version="1.0" encoding="utf-8"?>
<formControlPr xmlns="http://schemas.microsoft.com/office/spreadsheetml/2009/9/main" objectType="CheckBox" fmlaLink="$G$206" lockText="1" noThreeD="1"/>
</file>

<file path=xl/ctrlProps/ctrlProp4.xml><?xml version="1.0" encoding="utf-8"?>
<formControlPr xmlns="http://schemas.microsoft.com/office/spreadsheetml/2009/9/main" objectType="CheckBox" fmlaLink="$E$27" lockText="1" noThreeD="1"/>
</file>

<file path=xl/ctrlProps/ctrlProp40.xml><?xml version="1.0" encoding="utf-8"?>
<formControlPr xmlns="http://schemas.microsoft.com/office/spreadsheetml/2009/9/main" objectType="CheckBox" fmlaLink="$G$207" lockText="1" noThreeD="1"/>
</file>

<file path=xl/ctrlProps/ctrlProp41.xml><?xml version="1.0" encoding="utf-8"?>
<formControlPr xmlns="http://schemas.microsoft.com/office/spreadsheetml/2009/9/main" objectType="CheckBox" fmlaLink="$I$200" lockText="1" noThreeD="1"/>
</file>

<file path=xl/ctrlProps/ctrlProp42.xml><?xml version="1.0" encoding="utf-8"?>
<formControlPr xmlns="http://schemas.microsoft.com/office/spreadsheetml/2009/9/main" objectType="CheckBox" fmlaLink="$I$201" lockText="1" noThreeD="1"/>
</file>

<file path=xl/ctrlProps/ctrlProp43.xml><?xml version="1.0" encoding="utf-8"?>
<formControlPr xmlns="http://schemas.microsoft.com/office/spreadsheetml/2009/9/main" objectType="CheckBox" fmlaLink="$I$202" lockText="1" noThreeD="1"/>
</file>

<file path=xl/ctrlProps/ctrlProp44.xml><?xml version="1.0" encoding="utf-8"?>
<formControlPr xmlns="http://schemas.microsoft.com/office/spreadsheetml/2009/9/main" objectType="CheckBox" fmlaLink="$I$203" lockText="1" noThreeD="1"/>
</file>

<file path=xl/ctrlProps/ctrlProp45.xml><?xml version="1.0" encoding="utf-8"?>
<formControlPr xmlns="http://schemas.microsoft.com/office/spreadsheetml/2009/9/main" objectType="CheckBox" fmlaLink="$I$204" lockText="1" noThreeD="1"/>
</file>

<file path=xl/ctrlProps/ctrlProp46.xml><?xml version="1.0" encoding="utf-8"?>
<formControlPr xmlns="http://schemas.microsoft.com/office/spreadsheetml/2009/9/main" objectType="CheckBox" fmlaLink="$I$205" lockText="1" noThreeD="1"/>
</file>

<file path=xl/ctrlProps/ctrlProp47.xml><?xml version="1.0" encoding="utf-8"?>
<formControlPr xmlns="http://schemas.microsoft.com/office/spreadsheetml/2009/9/main" objectType="CheckBox" fmlaLink="$I$206" lockText="1" noThreeD="1"/>
</file>

<file path=xl/ctrlProps/ctrlProp48.xml><?xml version="1.0" encoding="utf-8"?>
<formControlPr xmlns="http://schemas.microsoft.com/office/spreadsheetml/2009/9/main" objectType="CheckBox" fmlaLink="$I$207" lockText="1" noThreeD="1"/>
</file>

<file path=xl/ctrlProps/ctrlProp49.xml><?xml version="1.0" encoding="utf-8"?>
<formControlPr xmlns="http://schemas.microsoft.com/office/spreadsheetml/2009/9/main" objectType="Drop" dropStyle="combo" dx="20" fmlaLink="$J$19" fmlaRange="ccnl!$D$2:$D$82" noThreeD="1" sel="1" val="0"/>
</file>

<file path=xl/ctrlProps/ctrlProp5.xml><?xml version="1.0" encoding="utf-8"?>
<formControlPr xmlns="http://schemas.microsoft.com/office/spreadsheetml/2009/9/main" objectType="Drop" dropStyle="combo" dx="20" fmlaLink="K25" fmlaRange="provincia!$B$1:$B$111" noThreeD="1" sel="1" val="0"/>
</file>

<file path=xl/ctrlProps/ctrlProp50.xml><?xml version="1.0" encoding="utf-8"?>
<formControlPr xmlns="http://schemas.microsoft.com/office/spreadsheetml/2009/9/main" objectType="CheckBox" fmlaLink="$I$194" lockText="1" noThreeD="1"/>
</file>

<file path=xl/ctrlProps/ctrlProp51.xml><?xml version="1.0" encoding="utf-8"?>
<formControlPr xmlns="http://schemas.microsoft.com/office/spreadsheetml/2009/9/main" objectType="CheckBox" fmlaLink="$K$194" lockText="1" noThreeD="1"/>
</file>

<file path=xl/ctrlProps/ctrlProp52.xml><?xml version="1.0" encoding="utf-8"?>
<formControlPr xmlns="http://schemas.microsoft.com/office/spreadsheetml/2009/9/main" objectType="CheckBox" fmlaLink="$G$231" noThreeD="1"/>
</file>

<file path=xl/ctrlProps/ctrlProp53.xml><?xml version="1.0" encoding="utf-8"?>
<formControlPr xmlns="http://schemas.microsoft.com/office/spreadsheetml/2009/9/main" objectType="CheckBox" fmlaLink="$G$232" noThreeD="1"/>
</file>

<file path=xl/ctrlProps/ctrlProp54.xml><?xml version="1.0" encoding="utf-8"?>
<formControlPr xmlns="http://schemas.microsoft.com/office/spreadsheetml/2009/9/main" objectType="CheckBox" fmlaLink="$G$233" noThreeD="1"/>
</file>

<file path=xl/ctrlProps/ctrlProp55.xml><?xml version="1.0" encoding="utf-8"?>
<formControlPr xmlns="http://schemas.microsoft.com/office/spreadsheetml/2009/9/main" objectType="CheckBox" fmlaLink="$G$237" noThreeD="1"/>
</file>

<file path=xl/ctrlProps/ctrlProp56.xml><?xml version="1.0" encoding="utf-8"?>
<formControlPr xmlns="http://schemas.microsoft.com/office/spreadsheetml/2009/9/main" objectType="CheckBox" fmlaLink="$G$238" noThreeD="1"/>
</file>

<file path=xl/ctrlProps/ctrlProp57.xml><?xml version="1.0" encoding="utf-8"?>
<formControlPr xmlns="http://schemas.microsoft.com/office/spreadsheetml/2009/9/main" objectType="CheckBox" fmlaLink="$G$239" noThreeD="1"/>
</file>

<file path=xl/ctrlProps/ctrlProp58.xml><?xml version="1.0" encoding="utf-8"?>
<formControlPr xmlns="http://schemas.microsoft.com/office/spreadsheetml/2009/9/main" objectType="CheckBox" fmlaLink="$I$188" lockText="1" noThreeD="1"/>
</file>

<file path=xl/ctrlProps/ctrlProp59.xml><?xml version="1.0" encoding="utf-8"?>
<formControlPr xmlns="http://schemas.microsoft.com/office/spreadsheetml/2009/9/main" objectType="CheckBox" fmlaLink="$K$188" lockText="1" noThreeD="1"/>
</file>

<file path=xl/ctrlProps/ctrlProp6.xml><?xml version="1.0" encoding="utf-8"?>
<formControlPr xmlns="http://schemas.microsoft.com/office/spreadsheetml/2009/9/main" objectType="Drop" dropStyle="combo" dx="20" fmlaLink="K27" fmlaRange="provincia!$B$1:$B$111" noThreeD="1" sel="1" val="0"/>
</file>

<file path=xl/ctrlProps/ctrlProp60.xml><?xml version="1.0" encoding="utf-8"?>
<formControlPr xmlns="http://schemas.microsoft.com/office/spreadsheetml/2009/9/main" objectType="CheckBox" fmlaLink="$I$189" lockText="1" noThreeD="1"/>
</file>

<file path=xl/ctrlProps/ctrlProp61.xml><?xml version="1.0" encoding="utf-8"?>
<formControlPr xmlns="http://schemas.microsoft.com/office/spreadsheetml/2009/9/main" objectType="CheckBox" fmlaLink="$K$189" lockText="1" noThreeD="1"/>
</file>

<file path=xl/ctrlProps/ctrlProp62.xml><?xml version="1.0" encoding="utf-8"?>
<formControlPr xmlns="http://schemas.microsoft.com/office/spreadsheetml/2009/9/main" objectType="CheckBox" fmlaLink="$I$190" lockText="1" noThreeD="1"/>
</file>

<file path=xl/ctrlProps/ctrlProp63.xml><?xml version="1.0" encoding="utf-8"?>
<formControlPr xmlns="http://schemas.microsoft.com/office/spreadsheetml/2009/9/main" objectType="CheckBox" fmlaLink="$K$190" lockText="1" noThreeD="1"/>
</file>

<file path=xl/ctrlProps/ctrlProp64.xml><?xml version="1.0" encoding="utf-8"?>
<formControlPr xmlns="http://schemas.microsoft.com/office/spreadsheetml/2009/9/main" objectType="CheckBox" fmlaLink="$B$68" lockText="1" noThreeD="1"/>
</file>

<file path=xl/ctrlProps/ctrlProp65.xml><?xml version="1.0" encoding="utf-8"?>
<formControlPr xmlns="http://schemas.microsoft.com/office/spreadsheetml/2009/9/main" objectType="CheckBox" fmlaLink="$D$68" lockText="1" noThreeD="1"/>
</file>

<file path=xl/ctrlProps/ctrlProp66.xml><?xml version="1.0" encoding="utf-8"?>
<formControlPr xmlns="http://schemas.microsoft.com/office/spreadsheetml/2009/9/main" objectType="CheckBox" fmlaLink="$D$76" lockText="1" noThreeD="1"/>
</file>

<file path=xl/ctrlProps/ctrlProp67.xml><?xml version="1.0" encoding="utf-8"?>
<formControlPr xmlns="http://schemas.microsoft.com/office/spreadsheetml/2009/9/main" objectType="CheckBox" fmlaLink="$B$76" lockText="1" noThreeD="1"/>
</file>

<file path=xl/ctrlProps/ctrlProp68.xml><?xml version="1.0" encoding="utf-8"?>
<formControlPr xmlns="http://schemas.microsoft.com/office/spreadsheetml/2009/9/main" objectType="CheckBox" fmlaLink="$D$79" lockText="1" noThreeD="1"/>
</file>

<file path=xl/ctrlProps/ctrlProp69.xml><?xml version="1.0" encoding="utf-8"?>
<formControlPr xmlns="http://schemas.microsoft.com/office/spreadsheetml/2009/9/main" objectType="CheckBox" fmlaLink="$B$79" lockText="1" noThreeD="1"/>
</file>

<file path=xl/ctrlProps/ctrlProp7.xml><?xml version="1.0" encoding="utf-8"?>
<formControlPr xmlns="http://schemas.microsoft.com/office/spreadsheetml/2009/9/main" objectType="CheckBox" fmlaLink="$I$144" lockText="1" noThreeD="1"/>
</file>

<file path=xl/ctrlProps/ctrlProp70.xml><?xml version="1.0" encoding="utf-8"?>
<formControlPr xmlns="http://schemas.microsoft.com/office/spreadsheetml/2009/9/main" objectType="CheckBox" fmlaLink="$F$82" lockText="1" noThreeD="1"/>
</file>

<file path=xl/ctrlProps/ctrlProp71.xml><?xml version="1.0" encoding="utf-8"?>
<formControlPr xmlns="http://schemas.microsoft.com/office/spreadsheetml/2009/9/main" objectType="CheckBox" fmlaLink="$F$83" lockText="1" noThreeD="1"/>
</file>

<file path=xl/ctrlProps/ctrlProp72.xml><?xml version="1.0" encoding="utf-8"?>
<formControlPr xmlns="http://schemas.microsoft.com/office/spreadsheetml/2009/9/main" objectType="CheckBox" fmlaLink="$F$84" lockText="1" noThreeD="1"/>
</file>

<file path=xl/ctrlProps/ctrlProp73.xml><?xml version="1.0" encoding="utf-8"?>
<formControlPr xmlns="http://schemas.microsoft.com/office/spreadsheetml/2009/9/main" objectType="CheckBox" fmlaLink="$J$87" lockText="1" noThreeD="1"/>
</file>

<file path=xl/ctrlProps/ctrlProp74.xml><?xml version="1.0" encoding="utf-8"?>
<formControlPr xmlns="http://schemas.microsoft.com/office/spreadsheetml/2009/9/main" objectType="CheckBox" fmlaLink="$J$88" lockText="1" noThreeD="1"/>
</file>

<file path=xl/ctrlProps/ctrlProp75.xml><?xml version="1.0" encoding="utf-8"?>
<formControlPr xmlns="http://schemas.microsoft.com/office/spreadsheetml/2009/9/main" objectType="CheckBox" fmlaLink="$F$84" lockText="1" noThreeD="1"/>
</file>

<file path=xl/ctrlProps/ctrlProp76.xml><?xml version="1.0" encoding="utf-8"?>
<formControlPr xmlns="http://schemas.microsoft.com/office/spreadsheetml/2009/9/main" objectType="CheckBox" fmlaLink="$J$89" lockText="1" noThreeD="1"/>
</file>

<file path=xl/ctrlProps/ctrlProp77.xml><?xml version="1.0" encoding="utf-8"?>
<formControlPr xmlns="http://schemas.microsoft.com/office/spreadsheetml/2009/9/main" objectType="CheckBox" fmlaLink="$J$90" lockText="1" noThreeD="1"/>
</file>

<file path=xl/ctrlProps/ctrlProp78.xml><?xml version="1.0" encoding="utf-8"?>
<formControlPr xmlns="http://schemas.microsoft.com/office/spreadsheetml/2009/9/main" objectType="CheckBox" fmlaLink="$F$172" lockText="1" noThreeD="1"/>
</file>

<file path=xl/ctrlProps/ctrlProp79.xml><?xml version="1.0" encoding="utf-8"?>
<formControlPr xmlns="http://schemas.microsoft.com/office/spreadsheetml/2009/9/main" objectType="CheckBox" fmlaLink="$F$173" lockText="1" noThreeD="1"/>
</file>

<file path=xl/ctrlProps/ctrlProp8.xml><?xml version="1.0" encoding="utf-8"?>
<formControlPr xmlns="http://schemas.microsoft.com/office/spreadsheetml/2009/9/main" objectType="CheckBox" fmlaLink="$K$144" lockText="1" noThreeD="1"/>
</file>

<file path=xl/ctrlProps/ctrlProp80.xml><?xml version="1.0" encoding="utf-8"?>
<formControlPr xmlns="http://schemas.microsoft.com/office/spreadsheetml/2009/9/main" objectType="CheckBox" fmlaLink="$F$174" lockText="1" noThreeD="1"/>
</file>

<file path=xl/ctrlProps/ctrlProp81.xml><?xml version="1.0" encoding="utf-8"?>
<formControlPr xmlns="http://schemas.microsoft.com/office/spreadsheetml/2009/9/main" objectType="CheckBox" fmlaLink="$F$175" lockText="1" noThreeD="1"/>
</file>

<file path=xl/ctrlProps/ctrlProp9.xml><?xml version="1.0" encoding="utf-8"?>
<formControlPr xmlns="http://schemas.microsoft.com/office/spreadsheetml/2009/9/main" objectType="CheckBox" fmlaLink="$E$198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281940</xdr:colOff>
      <xdr:row>0</xdr:row>
      <xdr:rowOff>0</xdr:rowOff>
    </xdr:from>
    <xdr:to>
      <xdr:col>1</xdr:col>
      <xdr:colOff>373380</xdr:colOff>
      <xdr:row>2</xdr:row>
      <xdr:rowOff>182880</xdr:rowOff>
    </xdr:to>
    <xdr:pic>
      <xdr:nvPicPr>
        <xdr:cNvPr id="2" name="Immagine 3" descr="ML_280_BAN.JP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1408" t="4070" r="68727" b="6976"/>
        <a:stretch>
          <a:fillRect/>
        </a:stretch>
      </xdr:blipFill>
      <xdr:spPr bwMode="auto">
        <a:xfrm>
          <a:off x="281940" y="0"/>
          <a:ext cx="769620" cy="7162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76" Type="http://schemas.openxmlformats.org/officeDocument/2006/relationships/ctrlProp" Target="../ctrlProps/ctrlProp73.xml"/><Relationship Id="rId84" Type="http://schemas.openxmlformats.org/officeDocument/2006/relationships/ctrlProp" Target="../ctrlProps/ctrlProp81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74" Type="http://schemas.openxmlformats.org/officeDocument/2006/relationships/ctrlProp" Target="../ctrlProps/ctrlProp71.xml"/><Relationship Id="rId79" Type="http://schemas.openxmlformats.org/officeDocument/2006/relationships/ctrlProp" Target="../ctrlProps/ctrlProp76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81" Type="http://schemas.openxmlformats.org/officeDocument/2006/relationships/ctrlProp" Target="../ctrlProps/ctrlProp7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77" Type="http://schemas.openxmlformats.org/officeDocument/2006/relationships/ctrlProp" Target="../ctrlProps/ctrlProp74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80" Type="http://schemas.openxmlformats.org/officeDocument/2006/relationships/ctrlProp" Target="../ctrlProps/ctrlProp77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83" Type="http://schemas.openxmlformats.org/officeDocument/2006/relationships/ctrlProp" Target="../ctrlProps/ctrlProp80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Foglio3"/>
  <dimension ref="A1:AA552"/>
  <sheetViews>
    <sheetView showGridLines="0" tabSelected="1" zoomScaleNormal="100" zoomScaleSheetLayoutView="100" workbookViewId="0">
      <selection activeCell="D8" sqref="D8:K8"/>
    </sheetView>
  </sheetViews>
  <sheetFormatPr defaultColWidth="0" defaultRowHeight="23.4" customHeight="1" zeroHeight="1"/>
  <cols>
    <col min="1" max="1" width="9.88671875" customWidth="1"/>
    <col min="2" max="2" width="7.6640625" customWidth="1"/>
    <col min="3" max="3" width="10" customWidth="1"/>
    <col min="4" max="4" width="10.109375" customWidth="1"/>
    <col min="5" max="5" width="10" customWidth="1"/>
    <col min="6" max="6" width="14" customWidth="1"/>
    <col min="7" max="7" width="8.44140625" customWidth="1"/>
    <col min="8" max="8" width="9.44140625" customWidth="1"/>
    <col min="9" max="9" width="9.88671875" style="42" customWidth="1"/>
    <col min="10" max="10" width="9.6640625" customWidth="1"/>
    <col min="11" max="11" width="10.5546875" customWidth="1"/>
    <col min="12" max="12" width="15.44140625" style="54" customWidth="1"/>
    <col min="13" max="13" width="15.88671875" style="54" customWidth="1"/>
    <col min="14" max="14" width="11.88671875" style="54" hidden="1" customWidth="1"/>
    <col min="15" max="15" width="12.33203125" style="54" hidden="1" customWidth="1"/>
    <col min="16" max="17" width="8.88671875" style="54" hidden="1" customWidth="1"/>
    <col min="18" max="18" width="11.44140625" style="30" hidden="1" customWidth="1"/>
    <col min="19" max="27" width="0" hidden="1" customWidth="1"/>
    <col min="28" max="16384" width="8.88671875" hidden="1"/>
  </cols>
  <sheetData>
    <row r="1" spans="1:24" s="2" customFormat="1" ht="21" customHeight="1">
      <c r="A1" s="409"/>
      <c r="B1" s="409"/>
      <c r="C1" s="410" t="s">
        <v>647</v>
      </c>
      <c r="D1" s="410"/>
      <c r="E1" s="410"/>
      <c r="F1" s="410"/>
      <c r="G1" s="410"/>
      <c r="H1" s="410"/>
      <c r="I1" s="410"/>
      <c r="J1" s="410"/>
      <c r="K1" s="410"/>
      <c r="L1" s="411" t="s">
        <v>0</v>
      </c>
      <c r="M1" s="412"/>
      <c r="N1" s="1"/>
      <c r="R1" s="3"/>
    </row>
    <row r="2" spans="1:24" s="2" customFormat="1" ht="21" customHeight="1">
      <c r="A2" s="409"/>
      <c r="B2" s="409"/>
      <c r="C2" s="410"/>
      <c r="D2" s="410"/>
      <c r="E2" s="410"/>
      <c r="F2" s="410"/>
      <c r="G2" s="410"/>
      <c r="H2" s="410"/>
      <c r="I2" s="410"/>
      <c r="J2" s="410"/>
      <c r="K2" s="410"/>
      <c r="L2" s="4"/>
      <c r="M2" s="5"/>
      <c r="N2" s="1"/>
      <c r="R2" s="3"/>
    </row>
    <row r="3" spans="1:24" s="2" customFormat="1" ht="21" customHeight="1">
      <c r="A3" s="409"/>
      <c r="B3" s="409"/>
      <c r="C3" s="410"/>
      <c r="D3" s="410"/>
      <c r="E3" s="410"/>
      <c r="F3" s="410"/>
      <c r="G3" s="410"/>
      <c r="H3" s="410"/>
      <c r="I3" s="410"/>
      <c r="J3" s="410"/>
      <c r="K3" s="410"/>
      <c r="L3" s="4"/>
      <c r="M3" s="5"/>
      <c r="N3" s="1"/>
      <c r="O3" s="6"/>
      <c r="R3" s="3"/>
    </row>
    <row r="4" spans="1:24" s="2" customFormat="1" ht="18" customHeight="1">
      <c r="A4" s="7"/>
      <c r="B4" s="7"/>
      <c r="C4" s="7"/>
      <c r="D4" s="7"/>
      <c r="E4" s="7"/>
      <c r="F4" s="7"/>
      <c r="G4" s="7"/>
      <c r="H4" s="7"/>
      <c r="I4" s="8"/>
      <c r="J4" s="7"/>
      <c r="K4" s="7"/>
      <c r="L4" s="9"/>
      <c r="M4" s="9"/>
      <c r="N4" s="1"/>
      <c r="R4" s="3"/>
    </row>
    <row r="5" spans="1:24" s="2" customFormat="1" ht="45.6" customHeight="1">
      <c r="A5" s="7"/>
      <c r="B5" s="7"/>
      <c r="C5" s="413" t="s">
        <v>1</v>
      </c>
      <c r="D5" s="413"/>
      <c r="E5" s="413"/>
      <c r="F5" s="413"/>
      <c r="G5" s="7"/>
      <c r="H5" s="7"/>
      <c r="I5" s="8"/>
      <c r="J5" s="7"/>
      <c r="K5" s="7"/>
      <c r="L5" s="10"/>
      <c r="M5" s="10"/>
      <c r="N5" s="11"/>
      <c r="R5" s="3"/>
    </row>
    <row r="6" spans="1:24" s="3" customFormat="1" ht="18" customHeight="1">
      <c r="A6" s="12"/>
      <c r="B6" s="12"/>
      <c r="C6" s="12"/>
      <c r="D6" s="12"/>
      <c r="E6" s="12"/>
      <c r="F6" s="12"/>
      <c r="G6" s="12"/>
      <c r="H6" s="414"/>
      <c r="I6" s="414"/>
      <c r="J6" s="414"/>
      <c r="K6" s="13" t="b">
        <v>0</v>
      </c>
      <c r="L6" s="9"/>
      <c r="M6" s="14"/>
      <c r="N6" s="15"/>
      <c r="O6" s="16"/>
      <c r="W6" s="6"/>
    </row>
    <row r="7" spans="1:24" s="2" customFormat="1" ht="18" customHeight="1">
      <c r="A7" s="12"/>
      <c r="B7" s="12"/>
      <c r="C7" s="12"/>
      <c r="D7" s="12"/>
      <c r="E7" s="12"/>
      <c r="F7" s="12"/>
      <c r="G7" s="12"/>
      <c r="H7" s="17"/>
      <c r="I7" s="18"/>
      <c r="J7" s="17"/>
      <c r="K7" s="12"/>
      <c r="L7" s="10"/>
      <c r="M7" s="10"/>
      <c r="N7" s="11"/>
      <c r="R7" s="3"/>
      <c r="W7" s="6"/>
    </row>
    <row r="8" spans="1:24" s="1" customFormat="1" ht="18" customHeight="1">
      <c r="A8" s="414" t="s">
        <v>2</v>
      </c>
      <c r="B8" s="414"/>
      <c r="C8" s="414"/>
      <c r="D8" s="415"/>
      <c r="E8" s="415"/>
      <c r="F8" s="415"/>
      <c r="G8" s="415"/>
      <c r="H8" s="415"/>
      <c r="I8" s="415"/>
      <c r="J8" s="415"/>
      <c r="K8" s="415"/>
      <c r="L8" s="12"/>
      <c r="M8" s="12"/>
      <c r="N8" s="16"/>
      <c r="O8" s="16"/>
      <c r="R8" s="11"/>
    </row>
    <row r="9" spans="1:24" s="1" customFormat="1" ht="18" customHeight="1">
      <c r="A9" s="12"/>
      <c r="B9" s="12"/>
      <c r="C9" s="12"/>
      <c r="D9" s="12"/>
      <c r="E9" s="12"/>
      <c r="F9" s="12"/>
      <c r="G9" s="12"/>
      <c r="H9" s="12"/>
      <c r="I9" s="19"/>
      <c r="J9" s="12"/>
      <c r="K9" s="12"/>
      <c r="L9" s="12"/>
      <c r="M9" s="12"/>
      <c r="N9" s="16"/>
      <c r="O9" s="16"/>
      <c r="R9" s="11"/>
    </row>
    <row r="10" spans="1:24" s="1" customFormat="1" ht="18" customHeight="1">
      <c r="A10" s="12" t="s">
        <v>3</v>
      </c>
      <c r="B10" s="444"/>
      <c r="C10" s="415"/>
      <c r="D10" s="415"/>
      <c r="E10" s="415"/>
      <c r="F10" s="415"/>
      <c r="G10" s="415"/>
      <c r="H10" s="415"/>
      <c r="I10" s="415"/>
      <c r="J10" s="415"/>
      <c r="K10" s="415"/>
      <c r="L10" s="445" t="str">
        <f>+IF(B10="","Compilare E-mail","")</f>
        <v>Compilare E-mail</v>
      </c>
      <c r="M10" s="446"/>
      <c r="N10" s="16"/>
      <c r="O10" s="16"/>
      <c r="R10" s="11"/>
    </row>
    <row r="11" spans="1:24" s="1" customFormat="1" ht="18" customHeight="1">
      <c r="A11" s="8"/>
      <c r="B11" s="20"/>
      <c r="C11" s="20"/>
      <c r="D11" s="20"/>
      <c r="E11" s="20"/>
      <c r="F11" s="7"/>
      <c r="G11" s="21"/>
      <c r="H11" s="21"/>
      <c r="I11" s="8"/>
      <c r="J11" s="7"/>
      <c r="K11" s="7"/>
      <c r="L11" s="22"/>
      <c r="M11" s="22"/>
      <c r="N11" s="16"/>
      <c r="O11" s="16"/>
      <c r="P11" s="11"/>
      <c r="Q11" s="11"/>
      <c r="R11" s="11"/>
      <c r="S11" s="3"/>
      <c r="T11" s="3"/>
      <c r="U11" s="23"/>
      <c r="V11" s="23"/>
      <c r="W11" s="11"/>
      <c r="X11" s="11"/>
    </row>
    <row r="12" spans="1:24" s="2" customFormat="1" ht="26.25" customHeight="1">
      <c r="A12" s="447" t="s">
        <v>4</v>
      </c>
      <c r="B12" s="447"/>
      <c r="C12" s="447"/>
      <c r="D12" s="447"/>
      <c r="E12" s="447"/>
      <c r="F12" s="447"/>
      <c r="G12" s="447"/>
      <c r="H12" s="447"/>
      <c r="I12" s="447"/>
      <c r="J12" s="447"/>
      <c r="K12" s="447"/>
      <c r="L12" s="10"/>
      <c r="M12" s="24"/>
      <c r="N12" s="1"/>
      <c r="R12" s="3"/>
      <c r="T12" s="3"/>
      <c r="U12" s="23"/>
      <c r="V12" s="23"/>
      <c r="W12" s="3"/>
      <c r="X12" s="3"/>
    </row>
    <row r="13" spans="1:24" s="29" customFormat="1" ht="26.25" hidden="1" customHeight="1">
      <c r="A13" s="25">
        <v>1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7"/>
      <c r="M13" s="27"/>
      <c r="N13" s="28"/>
      <c r="U13" s="30"/>
      <c r="V13" s="30"/>
    </row>
    <row r="14" spans="1:24" s="2" customFormat="1" ht="18" customHeight="1">
      <c r="A14" s="31"/>
      <c r="B14" s="31"/>
      <c r="C14" s="31"/>
      <c r="D14" s="31"/>
      <c r="E14" s="31"/>
      <c r="F14" s="31"/>
      <c r="G14" s="31"/>
      <c r="H14" s="31"/>
      <c r="I14" s="19"/>
      <c r="J14" s="31"/>
      <c r="K14" s="31"/>
      <c r="L14" s="10"/>
      <c r="M14" s="32"/>
      <c r="N14" s="16"/>
      <c r="O14" s="33"/>
      <c r="R14" s="3"/>
      <c r="T14" s="3"/>
      <c r="U14" s="23"/>
      <c r="V14" s="3"/>
      <c r="W14" s="3"/>
      <c r="X14" s="3"/>
    </row>
    <row r="15" spans="1:24" s="2" customFormat="1" ht="18" customHeight="1">
      <c r="A15" s="422" t="s">
        <v>5</v>
      </c>
      <c r="B15" s="422"/>
      <c r="C15" s="422"/>
      <c r="D15" s="422"/>
      <c r="E15" s="438"/>
      <c r="F15" s="448"/>
      <c r="G15" s="448"/>
      <c r="H15" s="448"/>
      <c r="I15" s="448"/>
      <c r="J15" s="448"/>
      <c r="K15" s="448"/>
      <c r="L15" s="423" t="str">
        <f>+IF(F15="","Compilare denominazione impresa","")</f>
        <v>Compilare denominazione impresa</v>
      </c>
      <c r="M15" s="421"/>
      <c r="N15" s="1"/>
      <c r="R15" s="3"/>
      <c r="T15" s="3"/>
      <c r="U15" s="23"/>
      <c r="V15" s="23"/>
      <c r="W15" s="3"/>
      <c r="X15" s="3"/>
    </row>
    <row r="16" spans="1:24" s="2" customFormat="1" ht="18" customHeight="1">
      <c r="A16" s="31"/>
      <c r="B16" s="31"/>
      <c r="C16" s="31"/>
      <c r="D16" s="31"/>
      <c r="E16" s="31"/>
      <c r="F16" s="31"/>
      <c r="G16" s="31"/>
      <c r="H16" s="31"/>
      <c r="I16" s="19"/>
      <c r="J16" s="31"/>
      <c r="K16" s="31"/>
      <c r="L16" s="10"/>
      <c r="M16" s="24"/>
      <c r="N16" s="1"/>
      <c r="R16" s="3"/>
      <c r="S16" s="3"/>
      <c r="T16" s="3"/>
      <c r="U16" s="23"/>
      <c r="V16" s="3"/>
      <c r="W16" s="3"/>
      <c r="X16" s="3"/>
    </row>
    <row r="17" spans="1:24" s="2" customFormat="1" ht="18" customHeight="1">
      <c r="A17" s="422" t="s">
        <v>6</v>
      </c>
      <c r="B17" s="422"/>
      <c r="C17" s="422"/>
      <c r="D17" s="422"/>
      <c r="E17" s="438"/>
      <c r="F17" s="449"/>
      <c r="G17" s="449"/>
      <c r="H17" s="449"/>
      <c r="I17" s="449"/>
      <c r="J17" s="449"/>
      <c r="K17" s="449"/>
      <c r="L17" s="423" t="str">
        <f>+IF(F17="","Compilare Associazione","")</f>
        <v>Compilare Associazione</v>
      </c>
      <c r="M17" s="421"/>
      <c r="N17" s="1"/>
      <c r="R17" s="3"/>
      <c r="S17" s="3"/>
      <c r="T17" s="3"/>
      <c r="U17" s="23"/>
      <c r="V17" s="23"/>
      <c r="W17" s="3"/>
      <c r="X17" s="3"/>
    </row>
    <row r="18" spans="1:24" s="2" customFormat="1" ht="18" customHeight="1">
      <c r="A18" s="31"/>
      <c r="B18" s="31"/>
      <c r="C18" s="31"/>
      <c r="D18" s="31"/>
      <c r="E18" s="31"/>
      <c r="F18" s="34"/>
      <c r="G18" s="34"/>
      <c r="H18" s="34"/>
      <c r="I18" s="35"/>
      <c r="J18" s="36"/>
      <c r="K18" s="34"/>
      <c r="L18" s="10"/>
      <c r="M18" s="37"/>
      <c r="N18" s="1"/>
      <c r="P18" s="436"/>
      <c r="Q18" s="436"/>
      <c r="R18" s="437"/>
      <c r="S18" s="38"/>
      <c r="T18" s="3"/>
      <c r="U18" s="23"/>
      <c r="V18" s="23"/>
      <c r="W18" s="3"/>
      <c r="X18" s="3"/>
    </row>
    <row r="19" spans="1:24" ht="14.4">
      <c r="A19" s="422" t="s">
        <v>7</v>
      </c>
      <c r="B19" s="438"/>
      <c r="C19" s="439"/>
      <c r="D19" s="440"/>
      <c r="E19" s="441"/>
      <c r="F19" s="442" t="s">
        <v>8</v>
      </c>
      <c r="G19" s="443"/>
      <c r="H19" s="443"/>
      <c r="I19" s="39" t="s">
        <v>9</v>
      </c>
      <c r="J19" s="40">
        <v>1</v>
      </c>
      <c r="K19" s="40"/>
      <c r="L19" s="37" t="str">
        <f>+IF(C19="","Compilare Partita IVA (senza zeri iniziali)","")</f>
        <v>Compilare Partita IVA (senza zeri iniziali)</v>
      </c>
      <c r="M19" s="37"/>
      <c r="N19" s="38">
        <f>IF(NOT(J19=""),VLOOKUP(J19,ccnl!C2:E82,3,FALSE),"0")</f>
        <v>0</v>
      </c>
      <c r="O19" s="38"/>
      <c r="P19" s="436"/>
      <c r="Q19" s="437"/>
      <c r="R19" s="437"/>
      <c r="S19" s="42"/>
      <c r="T19" s="3"/>
      <c r="U19" s="23"/>
      <c r="V19" s="23"/>
      <c r="W19" s="42"/>
      <c r="X19" s="42"/>
    </row>
    <row r="20" spans="1:24" ht="14.4">
      <c r="A20" s="43"/>
      <c r="B20" s="43"/>
      <c r="C20" s="43"/>
      <c r="D20" s="43"/>
      <c r="E20" s="43"/>
      <c r="F20" s="420"/>
      <c r="G20" s="420"/>
      <c r="H20" s="420"/>
      <c r="I20" s="420"/>
      <c r="J20" s="420"/>
      <c r="K20" s="420"/>
      <c r="L20" s="421" t="str">
        <f>+IF(LEN(C19)&gt;11,"Partita IVA oltre 11 caratteri?","")</f>
        <v/>
      </c>
      <c r="M20" s="421"/>
      <c r="N20" s="1"/>
      <c r="O20" s="2"/>
      <c r="P20" s="3"/>
      <c r="Q20" s="3"/>
      <c r="R20" s="3"/>
      <c r="S20" s="3"/>
      <c r="T20" s="3"/>
      <c r="U20" s="3"/>
      <c r="V20" s="23"/>
      <c r="W20" s="42"/>
      <c r="X20" s="42"/>
    </row>
    <row r="21" spans="1:24" ht="14.4">
      <c r="A21" s="422" t="s">
        <v>10</v>
      </c>
      <c r="B21" s="422"/>
      <c r="C21" s="422"/>
      <c r="D21" s="422"/>
      <c r="E21" s="422"/>
      <c r="F21" s="422"/>
      <c r="G21" s="31"/>
      <c r="H21" s="44" t="s">
        <v>11</v>
      </c>
      <c r="I21" s="45" t="b">
        <v>0</v>
      </c>
      <c r="J21" s="44" t="s">
        <v>12</v>
      </c>
      <c r="K21" s="45" t="b">
        <v>0</v>
      </c>
      <c r="L21" s="423" t="str">
        <f>IF(P21+Q21&gt;1,"Scegliere una sola opzione","")</f>
        <v/>
      </c>
      <c r="M21" s="421"/>
      <c r="N21" s="46" t="str">
        <f>+IF(I21=TRUE,"1","0")</f>
        <v>0</v>
      </c>
      <c r="O21" s="46" t="str">
        <f>+IF(K21=TRUE,"1","0")</f>
        <v>0</v>
      </c>
      <c r="P21" s="47">
        <f>N21*1</f>
        <v>0</v>
      </c>
      <c r="Q21" s="47">
        <f>O21*1</f>
        <v>0</v>
      </c>
      <c r="R21" s="3"/>
      <c r="S21" s="2"/>
      <c r="T21" s="3"/>
      <c r="U21" s="23"/>
      <c r="V21" s="23"/>
      <c r="W21" s="42"/>
      <c r="X21" s="42"/>
    </row>
    <row r="22" spans="1:24" ht="14.4">
      <c r="A22" s="43"/>
      <c r="B22" s="43"/>
      <c r="C22" s="43"/>
      <c r="D22" s="43"/>
      <c r="E22" s="43"/>
      <c r="F22" s="43"/>
      <c r="G22" s="43"/>
      <c r="H22" s="43"/>
      <c r="I22" s="48"/>
      <c r="J22" s="43"/>
      <c r="K22" s="43"/>
      <c r="L22" s="10"/>
      <c r="M22" s="24"/>
      <c r="N22" s="1"/>
      <c r="O22" s="2"/>
      <c r="P22" s="2"/>
      <c r="Q22" s="2"/>
      <c r="R22" s="3"/>
      <c r="S22" s="2"/>
      <c r="T22" s="3"/>
      <c r="U22" s="23"/>
      <c r="V22" s="23"/>
      <c r="W22" s="42"/>
      <c r="X22" s="42"/>
    </row>
    <row r="23" spans="1:24" s="2" customFormat="1" ht="18" customHeight="1">
      <c r="A23" s="422" t="s">
        <v>13</v>
      </c>
      <c r="B23" s="424"/>
      <c r="C23" s="424"/>
      <c r="D23" s="424"/>
      <c r="E23" s="424"/>
      <c r="F23" s="424"/>
      <c r="G23" s="424"/>
      <c r="H23" s="424"/>
      <c r="I23" s="19"/>
      <c r="J23" s="31"/>
      <c r="K23" s="31"/>
      <c r="L23" s="425" t="str">
        <f>IF(NOT(N25="1"),IF(NOT(N27="1"),"Compilare A.6",""),IF(NOT(N27="1"),"","Attenzione compilare solo un'opzione!"))</f>
        <v>Compilare A.6</v>
      </c>
      <c r="M23" s="425"/>
      <c r="N23" s="1"/>
      <c r="R23" s="3"/>
      <c r="T23" s="3"/>
      <c r="U23" s="3"/>
      <c r="V23" s="3"/>
      <c r="W23" s="3"/>
      <c r="X23" s="3"/>
    </row>
    <row r="24" spans="1:24" s="2" customFormat="1" ht="18" customHeight="1">
      <c r="A24" s="31"/>
      <c r="B24" s="31"/>
      <c r="C24" s="31"/>
      <c r="D24" s="31"/>
      <c r="E24" s="31"/>
      <c r="F24" s="31"/>
      <c r="G24" s="31"/>
      <c r="H24" s="34"/>
      <c r="I24" s="35"/>
      <c r="J24" s="34"/>
      <c r="K24" s="34"/>
      <c r="L24" s="262"/>
      <c r="M24" s="262"/>
      <c r="N24" s="1"/>
      <c r="P24" s="436"/>
      <c r="Q24" s="450"/>
      <c r="R24" s="450"/>
    </row>
    <row r="25" spans="1:24" ht="14.4">
      <c r="A25" s="43"/>
      <c r="B25" s="49" t="s">
        <v>14</v>
      </c>
      <c r="C25" s="49"/>
      <c r="D25" s="49"/>
      <c r="E25" s="50" t="b">
        <v>0</v>
      </c>
      <c r="F25" s="43"/>
      <c r="G25" s="43"/>
      <c r="H25" s="34" t="s">
        <v>15</v>
      </c>
      <c r="I25" s="39"/>
      <c r="J25" s="51"/>
      <c r="K25" s="50">
        <v>1</v>
      </c>
      <c r="L25" s="425" t="str">
        <f>IF(N25="1",IF(O25&gt;"0","","Scegliere Provincia sede principale"),IF(O25&gt;"0","Attenzione A.6!",""))</f>
        <v/>
      </c>
      <c r="M25" s="425"/>
      <c r="N25" s="41" t="str">
        <f>+IF(E25=TRUE,"1","0")</f>
        <v>0</v>
      </c>
      <c r="O25" s="41">
        <f>+IF(NOT(K25=""),VLOOKUP(K25,provincia!A1:C112,3,FALSE),"0")</f>
        <v>0</v>
      </c>
      <c r="P25" s="53">
        <f>N25*1</f>
        <v>0</v>
      </c>
    </row>
    <row r="26" spans="1:24" ht="14.4">
      <c r="A26" s="43"/>
      <c r="B26" s="31"/>
      <c r="C26" s="31"/>
      <c r="D26" s="31"/>
      <c r="E26" s="55"/>
      <c r="F26" s="43"/>
      <c r="G26" s="43"/>
      <c r="H26" s="34"/>
      <c r="I26" s="39"/>
      <c r="J26" s="51"/>
      <c r="K26" s="50"/>
      <c r="L26" s="262"/>
      <c r="M26" s="262"/>
      <c r="N26" s="1"/>
      <c r="O26" s="1"/>
      <c r="P26" s="2"/>
    </row>
    <row r="27" spans="1:24" ht="14.4">
      <c r="A27" s="43"/>
      <c r="B27" s="49" t="s">
        <v>16</v>
      </c>
      <c r="C27" s="49"/>
      <c r="D27" s="31"/>
      <c r="E27" s="45" t="b">
        <v>0</v>
      </c>
      <c r="F27" s="43"/>
      <c r="G27" s="43"/>
      <c r="H27" s="56" t="s">
        <v>15</v>
      </c>
      <c r="I27" s="39"/>
      <c r="J27" s="51"/>
      <c r="K27" s="50">
        <v>1</v>
      </c>
      <c r="L27" s="425" t="str">
        <f>IF(N27="1",IF(O27&gt;"0","","Scegliere Provincia unità locale"),IF(O27&gt;"0","Attenzione A.6!",""))</f>
        <v/>
      </c>
      <c r="M27" s="461"/>
      <c r="N27" s="41" t="str">
        <f>+IF(E27=TRUE,"1","0")</f>
        <v>0</v>
      </c>
      <c r="O27" s="41">
        <f>IF(NOT(K27=""),VLOOKUP(K27,provincia!A1:C112,3,FALSE),"0")</f>
        <v>0</v>
      </c>
      <c r="P27" s="53">
        <f>N27*1</f>
        <v>0</v>
      </c>
    </row>
    <row r="28" spans="1:24" ht="14.4">
      <c r="A28" s="43"/>
      <c r="B28" s="43"/>
      <c r="C28" s="43"/>
      <c r="D28" s="43"/>
      <c r="E28" s="43"/>
      <c r="F28" s="43"/>
      <c r="G28" s="43"/>
      <c r="H28" s="51"/>
      <c r="I28" s="39"/>
      <c r="J28" s="51"/>
      <c r="K28" s="51"/>
      <c r="L28" s="52"/>
      <c r="M28" s="52"/>
    </row>
    <row r="29" spans="1:24" ht="14.4">
      <c r="A29" s="43"/>
      <c r="B29" s="43"/>
      <c r="C29" s="43"/>
      <c r="D29" s="43"/>
      <c r="E29" s="43"/>
      <c r="F29" s="43"/>
      <c r="G29" s="43"/>
      <c r="H29" s="43"/>
      <c r="I29" s="48"/>
      <c r="J29" s="43"/>
      <c r="K29" s="43"/>
      <c r="L29" s="52"/>
      <c r="M29" s="52"/>
    </row>
    <row r="30" spans="1:24" s="2" customFormat="1" ht="17.399999999999999">
      <c r="A30" s="451"/>
      <c r="B30" s="451"/>
      <c r="C30" s="451"/>
      <c r="D30" s="451"/>
      <c r="E30" s="451"/>
      <c r="F30" s="451"/>
      <c r="G30" s="451"/>
      <c r="H30" s="451"/>
      <c r="I30" s="451"/>
      <c r="J30" s="451"/>
      <c r="K30" s="451"/>
      <c r="L30" s="57"/>
      <c r="M30" s="58"/>
      <c r="N30" s="16"/>
      <c r="O30" s="33"/>
      <c r="R30" s="3"/>
    </row>
    <row r="31" spans="1:24" s="61" customFormat="1" ht="36" customHeight="1">
      <c r="A31" s="447" t="s">
        <v>17</v>
      </c>
      <c r="B31" s="447"/>
      <c r="C31" s="447"/>
      <c r="D31" s="447"/>
      <c r="E31" s="447"/>
      <c r="F31" s="447"/>
      <c r="G31" s="447"/>
      <c r="H31" s="447"/>
      <c r="I31" s="447"/>
      <c r="J31" s="447"/>
      <c r="K31" s="447"/>
      <c r="L31" s="59"/>
      <c r="M31" s="59"/>
      <c r="N31" s="60"/>
      <c r="R31" s="62"/>
    </row>
    <row r="32" spans="1:24" s="2" customFormat="1" ht="18" customHeight="1">
      <c r="A32" s="12"/>
      <c r="B32" s="12"/>
      <c r="C32" s="12"/>
      <c r="D32" s="12"/>
      <c r="E32" s="12"/>
      <c r="F32" s="12"/>
      <c r="G32" s="12"/>
      <c r="H32" s="12"/>
      <c r="I32" s="19"/>
      <c r="J32" s="12"/>
      <c r="K32" s="12"/>
      <c r="L32" s="9"/>
      <c r="M32" s="9"/>
      <c r="N32" s="16"/>
      <c r="O32" s="33"/>
      <c r="R32" s="3"/>
    </row>
    <row r="33" spans="1:18" s="2" customFormat="1" ht="18" customHeight="1">
      <c r="A33" s="452" t="s">
        <v>18</v>
      </c>
      <c r="B33" s="452"/>
      <c r="C33" s="452"/>
      <c r="D33" s="452"/>
      <c r="E33" s="452"/>
      <c r="F33" s="452"/>
      <c r="G33" s="452"/>
      <c r="H33" s="452"/>
      <c r="I33" s="452"/>
      <c r="J33" s="452"/>
      <c r="K33" s="452"/>
      <c r="L33" s="9"/>
      <c r="M33" s="9"/>
      <c r="N33" s="1"/>
      <c r="R33" s="3"/>
    </row>
    <row r="34" spans="1:18" s="2" customFormat="1" ht="18" customHeight="1">
      <c r="A34" s="12"/>
      <c r="B34" s="12"/>
      <c r="C34" s="12"/>
      <c r="D34" s="12"/>
      <c r="E34" s="12"/>
      <c r="F34" s="12"/>
      <c r="G34" s="12"/>
      <c r="H34" s="12"/>
      <c r="I34" s="19"/>
      <c r="J34" s="12"/>
      <c r="K34" s="12"/>
      <c r="L34" s="9"/>
      <c r="M34" s="9"/>
      <c r="N34" s="16"/>
      <c r="O34" s="33"/>
      <c r="R34" s="3"/>
    </row>
    <row r="35" spans="1:18" s="2" customFormat="1" ht="18" customHeight="1">
      <c r="A35" s="453"/>
      <c r="B35" s="453"/>
      <c r="C35" s="454"/>
      <c r="D35" s="456" t="s">
        <v>19</v>
      </c>
      <c r="E35" s="457"/>
      <c r="F35" s="457"/>
      <c r="G35" s="458"/>
      <c r="H35" s="456" t="s">
        <v>641</v>
      </c>
      <c r="I35" s="457" t="b">
        <v>0</v>
      </c>
      <c r="J35" s="457"/>
      <c r="K35" s="457" t="b">
        <v>1</v>
      </c>
      <c r="L35" s="9"/>
      <c r="M35" s="9"/>
      <c r="N35" s="1"/>
      <c r="R35" s="3"/>
    </row>
    <row r="36" spans="1:18" s="2" customFormat="1" ht="18" customHeight="1">
      <c r="A36" s="426"/>
      <c r="B36" s="426"/>
      <c r="C36" s="455"/>
      <c r="D36" s="459" t="s">
        <v>20</v>
      </c>
      <c r="E36" s="460"/>
      <c r="F36" s="426" t="s">
        <v>21</v>
      </c>
      <c r="G36" s="455"/>
      <c r="H36" s="459" t="s">
        <v>20</v>
      </c>
      <c r="I36" s="460"/>
      <c r="J36" s="426" t="s">
        <v>21</v>
      </c>
      <c r="K36" s="426"/>
      <c r="L36" s="9"/>
      <c r="M36" s="9"/>
      <c r="N36" s="1"/>
      <c r="R36" s="3"/>
    </row>
    <row r="37" spans="1:18" s="2" customFormat="1" ht="18" customHeight="1">
      <c r="A37" s="427" t="s">
        <v>22</v>
      </c>
      <c r="B37" s="427"/>
      <c r="C37" s="427"/>
      <c r="D37" s="428"/>
      <c r="E37" s="429"/>
      <c r="F37" s="430"/>
      <c r="G37" s="431"/>
      <c r="H37" s="428"/>
      <c r="I37" s="429"/>
      <c r="J37" s="432"/>
      <c r="K37" s="432"/>
      <c r="L37" s="9"/>
      <c r="M37" s="9"/>
      <c r="N37" s="1"/>
      <c r="R37" s="3"/>
    </row>
    <row r="38" spans="1:18" s="2" customFormat="1" ht="18" customHeight="1">
      <c r="A38" s="433" t="s">
        <v>23</v>
      </c>
      <c r="B38" s="433"/>
      <c r="C38" s="433"/>
      <c r="D38" s="434"/>
      <c r="E38" s="435"/>
      <c r="F38" s="462"/>
      <c r="G38" s="463"/>
      <c r="H38" s="434"/>
      <c r="I38" s="435"/>
      <c r="J38" s="462"/>
      <c r="K38" s="462"/>
      <c r="L38" s="63"/>
      <c r="M38" s="63"/>
      <c r="N38" s="1"/>
      <c r="R38" s="3"/>
    </row>
    <row r="39" spans="1:18" s="2" customFormat="1" ht="18" customHeight="1">
      <c r="A39" s="464" t="s">
        <v>24</v>
      </c>
      <c r="B39" s="464"/>
      <c r="C39" s="465"/>
      <c r="D39" s="466">
        <f>+SUM(D37:E38)</f>
        <v>0</v>
      </c>
      <c r="E39" s="467"/>
      <c r="F39" s="468">
        <f>+SUM(F37:G38)</f>
        <v>0</v>
      </c>
      <c r="G39" s="469"/>
      <c r="H39" s="466">
        <f>+SUM(H37:I38)</f>
        <v>0</v>
      </c>
      <c r="I39" s="470"/>
      <c r="J39" s="468">
        <f>+SUM(J37:K38)</f>
        <v>0</v>
      </c>
      <c r="K39" s="467"/>
      <c r="L39" s="63"/>
      <c r="M39" s="63"/>
      <c r="N39" s="1"/>
      <c r="R39" s="3"/>
    </row>
    <row r="40" spans="1:18" s="2" customFormat="1" ht="18" customHeight="1">
      <c r="A40" s="477" t="s">
        <v>25</v>
      </c>
      <c r="B40" s="477"/>
      <c r="C40" s="477"/>
      <c r="D40" s="478"/>
      <c r="E40" s="479"/>
      <c r="F40" s="480"/>
      <c r="G40" s="481"/>
      <c r="H40" s="478"/>
      <c r="I40" s="479"/>
      <c r="J40" s="480"/>
      <c r="K40" s="480"/>
      <c r="L40" s="63"/>
      <c r="M40" s="63"/>
      <c r="N40" s="1"/>
      <c r="R40" s="3"/>
    </row>
    <row r="41" spans="1:18" s="2" customFormat="1" ht="18" customHeight="1">
      <c r="A41" s="482" t="s">
        <v>26</v>
      </c>
      <c r="B41" s="482"/>
      <c r="C41" s="483"/>
      <c r="D41" s="478"/>
      <c r="E41" s="479"/>
      <c r="F41" s="480"/>
      <c r="G41" s="481"/>
      <c r="H41" s="478"/>
      <c r="I41" s="479"/>
      <c r="J41" s="480"/>
      <c r="K41" s="480"/>
      <c r="L41" s="63"/>
      <c r="M41" s="63"/>
      <c r="N41" s="1"/>
      <c r="R41" s="3"/>
    </row>
    <row r="42" spans="1:18" s="2" customFormat="1" ht="18" customHeight="1">
      <c r="A42" s="433" t="s">
        <v>27</v>
      </c>
      <c r="B42" s="433"/>
      <c r="C42" s="433"/>
      <c r="D42" s="471"/>
      <c r="E42" s="472"/>
      <c r="F42" s="473"/>
      <c r="G42" s="474"/>
      <c r="H42" s="471"/>
      <c r="I42" s="472"/>
      <c r="J42" s="473"/>
      <c r="K42" s="473"/>
      <c r="L42" s="423"/>
      <c r="M42" s="423"/>
      <c r="N42" s="1"/>
      <c r="R42" s="3"/>
    </row>
    <row r="43" spans="1:18" s="2" customFormat="1" ht="18" customHeight="1">
      <c r="A43" s="464" t="s">
        <v>28</v>
      </c>
      <c r="B43" s="464"/>
      <c r="C43" s="465"/>
      <c r="D43" s="466">
        <f>D39+SUM(D40:E42)</f>
        <v>0</v>
      </c>
      <c r="E43" s="470"/>
      <c r="F43" s="468">
        <f>F39+SUM(F40:G42)</f>
        <v>0</v>
      </c>
      <c r="G43" s="469"/>
      <c r="H43" s="466">
        <f>H39+SUM(H40:I42)</f>
        <v>0</v>
      </c>
      <c r="I43" s="470"/>
      <c r="J43" s="468">
        <f>J39+SUM(J40:K42)</f>
        <v>0</v>
      </c>
      <c r="K43" s="467"/>
      <c r="L43" s="475"/>
      <c r="M43" s="476"/>
      <c r="N43" s="1"/>
      <c r="R43" s="3"/>
    </row>
    <row r="44" spans="1:18" s="2" customFormat="1" ht="18" customHeight="1">
      <c r="A44" s="12"/>
      <c r="B44" s="12"/>
      <c r="C44" s="12"/>
      <c r="D44" s="12"/>
      <c r="E44" s="12"/>
      <c r="F44" s="12"/>
      <c r="G44" s="12"/>
      <c r="H44" s="12"/>
      <c r="I44" s="19"/>
      <c r="J44" s="12"/>
      <c r="K44" s="12"/>
      <c r="L44" s="10"/>
      <c r="M44" s="10"/>
      <c r="N44" s="16"/>
      <c r="O44" s="33"/>
      <c r="R44" s="3"/>
    </row>
    <row r="45" spans="1:18" s="2" customFormat="1" ht="18" customHeight="1">
      <c r="A45" s="12"/>
      <c r="B45" s="12"/>
      <c r="C45" s="12"/>
      <c r="D45" s="12"/>
      <c r="E45" s="12"/>
      <c r="F45" s="12"/>
      <c r="G45" s="12"/>
      <c r="H45" s="12"/>
      <c r="I45" s="19"/>
      <c r="J45" s="12"/>
      <c r="K45" s="12"/>
      <c r="L45" s="9"/>
      <c r="M45" s="9"/>
      <c r="N45" s="16"/>
      <c r="O45" s="33"/>
      <c r="R45" s="3"/>
    </row>
    <row r="46" spans="1:18" s="2" customFormat="1" ht="18" customHeight="1">
      <c r="A46" s="452"/>
      <c r="B46" s="452"/>
      <c r="C46" s="452"/>
      <c r="D46" s="452"/>
      <c r="E46" s="452"/>
      <c r="F46" s="452"/>
      <c r="G46" s="452"/>
      <c r="H46" s="452"/>
      <c r="I46" s="452"/>
      <c r="J46" s="452"/>
      <c r="K46" s="452"/>
      <c r="L46" s="9"/>
      <c r="M46" s="9"/>
      <c r="N46" s="16"/>
      <c r="O46" s="33"/>
      <c r="R46" s="3"/>
    </row>
    <row r="47" spans="1:18" s="2" customFormat="1" ht="18" customHeight="1">
      <c r="A47" s="452" t="s">
        <v>29</v>
      </c>
      <c r="B47" s="452"/>
      <c r="C47" s="452"/>
      <c r="D47" s="452"/>
      <c r="E47" s="452"/>
      <c r="F47" s="452"/>
      <c r="G47" s="452"/>
      <c r="H47" s="452"/>
      <c r="I47" s="452"/>
      <c r="J47" s="452"/>
      <c r="K47" s="452"/>
      <c r="L47" s="9"/>
      <c r="M47" s="9"/>
      <c r="N47" s="16"/>
      <c r="O47" s="33"/>
      <c r="R47" s="3"/>
    </row>
    <row r="48" spans="1:18" s="2" customFormat="1" ht="18" customHeight="1">
      <c r="A48" s="12"/>
      <c r="B48" s="12"/>
      <c r="C48" s="12"/>
      <c r="D48" s="12"/>
      <c r="E48" s="12"/>
      <c r="F48" s="12"/>
      <c r="G48" s="12"/>
      <c r="H48" s="12"/>
      <c r="I48" s="19"/>
      <c r="J48" s="12"/>
      <c r="K48" s="12"/>
      <c r="L48" s="9"/>
      <c r="M48" s="9"/>
      <c r="N48" s="16"/>
      <c r="O48" s="33"/>
      <c r="R48" s="3"/>
    </row>
    <row r="49" spans="1:26" s="2" customFormat="1" ht="18" customHeight="1">
      <c r="A49" s="64"/>
      <c r="B49" s="64"/>
      <c r="C49" s="65"/>
      <c r="D49" s="456" t="s">
        <v>19</v>
      </c>
      <c r="E49" s="457"/>
      <c r="F49" s="457"/>
      <c r="G49" s="457"/>
      <c r="H49" s="456" t="s">
        <v>641</v>
      </c>
      <c r="I49" s="457"/>
      <c r="J49" s="457"/>
      <c r="K49" s="457"/>
      <c r="L49" s="9"/>
      <c r="M49" s="9"/>
      <c r="N49" s="1"/>
      <c r="R49" s="3"/>
    </row>
    <row r="50" spans="1:26" s="2" customFormat="1" ht="30" customHeight="1">
      <c r="A50" s="66"/>
      <c r="B50" s="66"/>
      <c r="C50" s="67"/>
      <c r="D50" s="68" t="s">
        <v>20</v>
      </c>
      <c r="E50" s="69" t="s">
        <v>30</v>
      </c>
      <c r="F50" s="68" t="s">
        <v>21</v>
      </c>
      <c r="G50" s="70" t="s">
        <v>30</v>
      </c>
      <c r="H50" s="71" t="s">
        <v>20</v>
      </c>
      <c r="I50" s="69" t="s">
        <v>30</v>
      </c>
      <c r="J50" s="68" t="s">
        <v>21</v>
      </c>
      <c r="K50" s="72" t="s">
        <v>30</v>
      </c>
      <c r="L50" s="9"/>
      <c r="M50" s="9"/>
      <c r="N50" s="1"/>
      <c r="R50" s="3"/>
    </row>
    <row r="51" spans="1:26" s="2" customFormat="1" ht="18" customHeight="1">
      <c r="A51" s="73" t="s">
        <v>31</v>
      </c>
      <c r="B51" s="73"/>
      <c r="C51" s="74"/>
      <c r="D51" s="75"/>
      <c r="E51" s="75"/>
      <c r="F51" s="75"/>
      <c r="G51" s="76"/>
      <c r="H51" s="77"/>
      <c r="I51" s="75"/>
      <c r="J51" s="75"/>
      <c r="K51" s="78"/>
      <c r="L51" s="57" t="str">
        <f>IF(D39&gt;0,IF(D56&gt;0,IF(AND(D39=D56,D38=E56),"","Attenzione Maschi 2017 in B.1!"),"Compilare Maschi 2017 in B.2"),IF(AND(D39=D56,D38=E56),"","Attenzione Maschi 2017 in B.1!"))</f>
        <v/>
      </c>
      <c r="M51" s="58"/>
      <c r="N51" s="1"/>
      <c r="R51" s="3"/>
    </row>
    <row r="52" spans="1:26" s="2" customFormat="1" ht="18" customHeight="1">
      <c r="A52" s="79" t="s">
        <v>32</v>
      </c>
      <c r="B52" s="79"/>
      <c r="C52" s="80"/>
      <c r="D52" s="75"/>
      <c r="E52" s="75"/>
      <c r="F52" s="75"/>
      <c r="G52" s="76"/>
      <c r="H52" s="77"/>
      <c r="I52" s="75"/>
      <c r="J52" s="75"/>
      <c r="K52" s="78"/>
      <c r="L52" s="445" t="str">
        <f>IF(F39&gt;0, IF(F56&gt;0,IF(AND(F39=F56,F38=G56),"","Attenzione Femmine 2017 in B.1!"),"Compilare Femmine 2017 in B.2"),IF(AND(F39=F56,F38=G56),"","Attenzione Femmine 2017 in B.1!"))</f>
        <v/>
      </c>
      <c r="M52" s="485"/>
      <c r="N52" s="1"/>
      <c r="R52" s="3"/>
    </row>
    <row r="53" spans="1:26" s="2" customFormat="1" ht="18" customHeight="1">
      <c r="A53" s="79" t="s">
        <v>33</v>
      </c>
      <c r="B53" s="79"/>
      <c r="C53" s="80"/>
      <c r="D53" s="75"/>
      <c r="E53" s="75"/>
      <c r="F53" s="75"/>
      <c r="G53" s="76"/>
      <c r="H53" s="77"/>
      <c r="I53" s="75"/>
      <c r="J53" s="75"/>
      <c r="K53" s="78"/>
      <c r="L53" s="445" t="str">
        <f>IF((D38+F38)&gt;0,IF((E56+G56)&gt;0,IF((E56+G56)=(D38+F38),"","Attenzione part-time 2017 in B.2!"),"Compilare part-time 2017 in B.2"),IF((E56+G56)=(D38+F38),"","Attenzione part-time 2017 in B.2!"))</f>
        <v/>
      </c>
      <c r="M53" s="485"/>
      <c r="N53" s="1"/>
      <c r="R53" s="3"/>
    </row>
    <row r="54" spans="1:26" s="2" customFormat="1" ht="18" customHeight="1">
      <c r="A54" s="79" t="s">
        <v>34</v>
      </c>
      <c r="B54" s="79"/>
      <c r="C54" s="80"/>
      <c r="D54" s="75"/>
      <c r="E54" s="75"/>
      <c r="F54" s="75"/>
      <c r="G54" s="76"/>
      <c r="H54" s="77"/>
      <c r="I54" s="75"/>
      <c r="J54" s="75"/>
      <c r="K54" s="78"/>
      <c r="L54" s="445" t="str">
        <f>IF(H39&gt;0, IF(H56&gt;0,IF(AND(H39=H56,H38=I56),"","Attenzione Maschi 2018 in B.1!"),"Compilare Maschi 2018 in B.2"),IF(AND(H39=H56,H38=I56),"","Attenzione Maschi 2018 in B.1!"))</f>
        <v/>
      </c>
      <c r="M54" s="485"/>
      <c r="N54" s="81"/>
      <c r="O54" s="81"/>
      <c r="P54" s="81"/>
      <c r="Q54" s="81"/>
      <c r="R54" s="81"/>
      <c r="S54" s="81"/>
      <c r="T54" s="81"/>
      <c r="U54" s="81"/>
      <c r="V54" s="3"/>
      <c r="W54" s="3"/>
      <c r="X54" s="3"/>
      <c r="Y54" s="3"/>
      <c r="Z54" s="3"/>
    </row>
    <row r="55" spans="1:26" s="2" customFormat="1" ht="18" customHeight="1">
      <c r="A55" s="79" t="s">
        <v>35</v>
      </c>
      <c r="B55" s="79"/>
      <c r="C55" s="80"/>
      <c r="D55" s="75"/>
      <c r="E55" s="75"/>
      <c r="F55" s="75"/>
      <c r="G55" s="76"/>
      <c r="H55" s="77"/>
      <c r="I55" s="75"/>
      <c r="J55" s="75"/>
      <c r="K55" s="78"/>
      <c r="L55" s="445" t="str">
        <f>IF(J39&gt;0, IF(J56&gt;0,IF(AND(J39=J56,J38=K56),"","Attenzione Femmine 2018 in B.1!"),"Compilare Femmine 2018 in B.2"),IF(AND(J39=J56,J38=K56),"","Attenzione Femmine 2018 in B.1!"))</f>
        <v/>
      </c>
      <c r="M55" s="485"/>
      <c r="N55" s="11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s="2" customFormat="1" ht="18" customHeight="1">
      <c r="A56" s="82" t="s">
        <v>24</v>
      </c>
      <c r="B56" s="82"/>
      <c r="C56" s="83"/>
      <c r="D56" s="84">
        <f t="shared" ref="D56:J56" si="0">+SUM(D51:D55)</f>
        <v>0</v>
      </c>
      <c r="E56" s="85">
        <f t="shared" si="0"/>
        <v>0</v>
      </c>
      <c r="F56" s="86">
        <f t="shared" si="0"/>
        <v>0</v>
      </c>
      <c r="G56" s="85">
        <f t="shared" si="0"/>
        <v>0</v>
      </c>
      <c r="H56" s="87">
        <f t="shared" si="0"/>
        <v>0</v>
      </c>
      <c r="I56" s="85">
        <f>+SUM(I51:I55)</f>
        <v>0</v>
      </c>
      <c r="J56" s="86">
        <f t="shared" si="0"/>
        <v>0</v>
      </c>
      <c r="K56" s="88">
        <f>+SUM(K51:K55)</f>
        <v>0</v>
      </c>
      <c r="L56" s="445" t="str">
        <f>IF((H38+J38)&gt;0,IF((I56+K56)&gt;0,IF((I56+K56)=(H38+J38),"","Attenzione part-time 2018 in B.2!"),"Compilare part-time 2018 in B.2"),IF((I56+K56)=(H38+J38),"","Attenzione part-time 2018 in B.2!"))</f>
        <v/>
      </c>
      <c r="M56" s="445"/>
      <c r="N56" s="11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23.4" customHeight="1">
      <c r="A57" s="43"/>
      <c r="B57" s="43"/>
      <c r="C57" s="43"/>
      <c r="D57" s="43"/>
      <c r="E57" s="43"/>
      <c r="F57" s="43"/>
      <c r="G57" s="43"/>
      <c r="H57" s="43"/>
      <c r="I57" s="48"/>
      <c r="J57" s="43"/>
      <c r="K57" s="43"/>
      <c r="L57" s="52"/>
      <c r="M57" s="52"/>
    </row>
    <row r="58" spans="1:26" ht="23.4" customHeight="1">
      <c r="A58" s="43"/>
      <c r="B58" s="43"/>
      <c r="C58" s="43"/>
      <c r="D58" s="43"/>
      <c r="E58" s="43"/>
      <c r="F58" s="43"/>
      <c r="G58" s="43"/>
      <c r="H58" s="43"/>
      <c r="I58" s="48"/>
      <c r="J58" s="43"/>
      <c r="K58" s="43"/>
      <c r="L58" s="52"/>
      <c r="M58" s="52"/>
    </row>
    <row r="59" spans="1:26" s="2" customFormat="1" ht="18" customHeight="1">
      <c r="A59" s="452" t="s">
        <v>675</v>
      </c>
      <c r="B59" s="452"/>
      <c r="C59" s="452"/>
      <c r="D59" s="452"/>
      <c r="E59" s="452"/>
      <c r="F59" s="452"/>
      <c r="G59" s="452"/>
      <c r="H59" s="452"/>
      <c r="I59" s="452"/>
      <c r="J59" s="452"/>
      <c r="K59" s="452"/>
      <c r="L59" s="361"/>
      <c r="M59" s="188"/>
      <c r="N59" s="338"/>
      <c r="O59" s="339"/>
      <c r="P59" s="184"/>
      <c r="Q59" s="184"/>
      <c r="R59" s="190"/>
      <c r="S59" s="184"/>
      <c r="T59" s="184"/>
      <c r="U59" s="184"/>
      <c r="V59" s="184"/>
    </row>
    <row r="60" spans="1:26" ht="25.95" customHeight="1">
      <c r="A60" s="43"/>
      <c r="B60" s="336" t="s">
        <v>676</v>
      </c>
      <c r="C60" s="43"/>
      <c r="D60" s="43"/>
      <c r="E60" s="43"/>
      <c r="F60" s="43"/>
      <c r="G60" s="43"/>
      <c r="H60" s="43"/>
      <c r="I60" s="508"/>
      <c r="J60" s="509"/>
      <c r="K60" s="371"/>
      <c r="L60" s="52"/>
      <c r="M60" s="52"/>
    </row>
    <row r="61" spans="1:26" ht="9.6" customHeight="1">
      <c r="A61" s="43"/>
      <c r="B61" s="336"/>
      <c r="C61" s="43"/>
      <c r="D61" s="43"/>
      <c r="E61" s="43"/>
      <c r="F61" s="43"/>
      <c r="G61" s="43"/>
      <c r="H61" s="43"/>
      <c r="I61" s="372"/>
      <c r="J61" s="372"/>
      <c r="K61" s="371"/>
      <c r="L61" s="345"/>
      <c r="M61" s="345"/>
    </row>
    <row r="62" spans="1:26" ht="22.95" customHeight="1">
      <c r="A62" s="43"/>
      <c r="B62" s="336" t="s">
        <v>677</v>
      </c>
      <c r="C62" s="52"/>
      <c r="D62" s="52"/>
      <c r="E62" s="52"/>
      <c r="F62" s="52"/>
      <c r="G62" s="52"/>
      <c r="H62" s="52"/>
      <c r="I62" s="508"/>
      <c r="J62" s="509"/>
      <c r="K62" s="43"/>
      <c r="L62" s="423" t="str">
        <f>IF((I60+I62)&gt;0, IF((H43+J43-D43-F43)=(I60-I62),"","Attenzione: dati non coerenti con B.1"),"")</f>
        <v/>
      </c>
      <c r="M62" s="423"/>
    </row>
    <row r="63" spans="1:26" ht="11.4" customHeight="1">
      <c r="A63" s="43"/>
      <c r="B63" s="336"/>
      <c r="C63" s="52"/>
      <c r="D63" s="52"/>
      <c r="E63" s="52"/>
      <c r="F63" s="52"/>
      <c r="G63" s="52"/>
      <c r="H63" s="52"/>
      <c r="I63" s="372"/>
      <c r="J63" s="372"/>
      <c r="K63" s="43"/>
      <c r="L63" s="52"/>
      <c r="M63" s="52"/>
    </row>
    <row r="64" spans="1:26" ht="23.4" customHeight="1">
      <c r="A64" s="346" t="s">
        <v>663</v>
      </c>
      <c r="B64" s="347"/>
      <c r="C64" s="347"/>
      <c r="D64" s="373"/>
      <c r="E64" s="347"/>
      <c r="F64" s="347"/>
      <c r="G64" s="342"/>
      <c r="H64" s="342"/>
      <c r="I64" s="360" t="str">
        <f>IF(ISERROR((I60+I62)/(D43+F43)),"",(I60+I62)/(D43+F43))</f>
        <v/>
      </c>
      <c r="J64" s="43"/>
      <c r="K64" s="43"/>
      <c r="L64" s="52"/>
      <c r="M64" s="52"/>
    </row>
    <row r="65" spans="1:18" s="42" customFormat="1" ht="23.4" customHeight="1">
      <c r="A65" s="343"/>
      <c r="B65" s="342"/>
      <c r="C65" s="342"/>
      <c r="D65" s="48"/>
      <c r="E65" s="342"/>
      <c r="F65" s="342"/>
      <c r="G65" s="342"/>
      <c r="H65" s="342"/>
      <c r="I65" s="342"/>
      <c r="J65" s="342"/>
      <c r="K65" s="48"/>
      <c r="L65" s="345"/>
      <c r="M65" s="345"/>
      <c r="N65" s="30"/>
      <c r="O65" s="30"/>
      <c r="P65" s="30"/>
      <c r="Q65" s="30"/>
      <c r="R65" s="30"/>
    </row>
    <row r="66" spans="1:18" s="2" customFormat="1" ht="28.8" customHeight="1">
      <c r="A66" s="510" t="s">
        <v>695</v>
      </c>
      <c r="B66" s="452"/>
      <c r="C66" s="452"/>
      <c r="D66" s="452"/>
      <c r="E66" s="452"/>
      <c r="F66" s="452"/>
      <c r="G66" s="452"/>
      <c r="H66" s="452"/>
      <c r="I66" s="452"/>
      <c r="J66" s="452"/>
      <c r="K66" s="452"/>
      <c r="L66" s="352"/>
      <c r="M66" s="352"/>
      <c r="N66" s="16"/>
      <c r="O66" s="16"/>
      <c r="R66" s="3"/>
    </row>
    <row r="67" spans="1:18" ht="13.95" customHeight="1">
      <c r="A67" s="43"/>
      <c r="B67" s="43"/>
      <c r="C67" s="43"/>
      <c r="D67" s="43"/>
      <c r="E67" s="43"/>
      <c r="F67" s="43"/>
      <c r="G67" s="43"/>
      <c r="H67" s="43"/>
      <c r="I67" s="48"/>
      <c r="J67" s="43"/>
      <c r="K67" s="43"/>
      <c r="L67" s="353"/>
      <c r="M67" s="353"/>
      <c r="N67" s="354"/>
      <c r="O67" s="354"/>
    </row>
    <row r="68" spans="1:18" ht="25.2" customHeight="1">
      <c r="A68" s="363" t="s">
        <v>11</v>
      </c>
      <c r="B68" s="356" t="b">
        <v>0</v>
      </c>
      <c r="C68" s="363" t="s">
        <v>12</v>
      </c>
      <c r="D68" s="356" t="b">
        <v>0</v>
      </c>
      <c r="E68" s="355"/>
      <c r="F68" s="44" t="s">
        <v>646</v>
      </c>
      <c r="G68" s="511"/>
      <c r="H68" s="509"/>
      <c r="I68" s="48"/>
      <c r="J68" s="43"/>
      <c r="K68" s="43"/>
      <c r="L68" s="423" t="str">
        <f>IF(P68+Q68&gt;1,"Scegliere una sola opzione","")</f>
        <v/>
      </c>
      <c r="M68" s="421"/>
      <c r="N68" s="41" t="str">
        <f>+IF(B68=TRUE,"1","0")</f>
        <v>0</v>
      </c>
      <c r="O68" s="41" t="str">
        <f>+IF(D68=TRUE,"1","0")</f>
        <v>0</v>
      </c>
      <c r="P68" s="53">
        <f>N68*1</f>
        <v>0</v>
      </c>
      <c r="Q68" s="53">
        <f>O68*1</f>
        <v>0</v>
      </c>
    </row>
    <row r="69" spans="1:18" ht="23.4" customHeight="1">
      <c r="A69" s="355"/>
      <c r="B69" s="355"/>
      <c r="C69" s="355"/>
      <c r="D69" s="355"/>
      <c r="E69" s="355"/>
      <c r="F69" s="355"/>
      <c r="G69" s="355"/>
      <c r="H69" s="355"/>
      <c r="I69" s="48"/>
      <c r="J69" s="43"/>
      <c r="K69" s="43"/>
      <c r="L69" s="340"/>
      <c r="M69" s="52"/>
    </row>
    <row r="70" spans="1:18" ht="23.4" customHeight="1">
      <c r="A70" s="355"/>
      <c r="B70" s="355"/>
      <c r="C70" s="355"/>
      <c r="D70" s="355"/>
      <c r="E70" s="355"/>
      <c r="F70" s="44" t="s">
        <v>645</v>
      </c>
      <c r="G70" s="511"/>
      <c r="H70" s="509"/>
      <c r="I70" s="48"/>
      <c r="J70" s="43"/>
      <c r="K70" s="43"/>
      <c r="L70" s="52"/>
      <c r="M70" s="52"/>
    </row>
    <row r="71" spans="1:18" s="251" customFormat="1" ht="23.4" hidden="1" customHeight="1">
      <c r="A71" s="365"/>
      <c r="B71" s="365"/>
      <c r="C71" s="365"/>
      <c r="D71" s="365"/>
      <c r="E71" s="365"/>
      <c r="F71" s="366"/>
      <c r="G71" s="348"/>
      <c r="H71" s="348"/>
      <c r="I71" s="367"/>
      <c r="J71" s="365"/>
      <c r="K71" s="365"/>
      <c r="L71" s="368"/>
      <c r="M71" s="368"/>
      <c r="N71" s="369"/>
      <c r="O71" s="369"/>
      <c r="P71" s="369"/>
      <c r="Q71" s="369"/>
      <c r="R71" s="370"/>
    </row>
    <row r="72" spans="1:18" s="251" customFormat="1" ht="31.95" hidden="1" customHeight="1">
      <c r="A72" s="484" t="s">
        <v>673</v>
      </c>
      <c r="B72" s="484"/>
      <c r="C72" s="484"/>
      <c r="D72" s="484"/>
      <c r="E72" s="484"/>
      <c r="F72" s="484"/>
      <c r="G72" s="484"/>
      <c r="H72" s="484"/>
      <c r="I72" s="484"/>
      <c r="J72" s="484"/>
      <c r="K72" s="364"/>
      <c r="L72" s="368"/>
      <c r="M72" s="368"/>
      <c r="N72" s="369"/>
      <c r="O72" s="369"/>
      <c r="P72" s="369"/>
      <c r="Q72" s="369"/>
      <c r="R72" s="370"/>
    </row>
    <row r="73" spans="1:18" ht="23.4" customHeight="1">
      <c r="A73" s="43"/>
      <c r="B73" s="43"/>
      <c r="C73" s="43"/>
      <c r="D73" s="43"/>
      <c r="E73" s="43"/>
      <c r="F73" s="43"/>
      <c r="G73" s="43"/>
      <c r="H73" s="43"/>
      <c r="I73" s="48"/>
      <c r="J73" s="43"/>
      <c r="K73" s="43"/>
      <c r="L73" s="52"/>
    </row>
    <row r="74" spans="1:18" ht="23.4" customHeight="1">
      <c r="A74" s="452" t="s">
        <v>648</v>
      </c>
      <c r="B74" s="452"/>
      <c r="C74" s="452"/>
      <c r="D74" s="452"/>
      <c r="E74" s="452"/>
      <c r="F74" s="452"/>
      <c r="G74" s="452"/>
      <c r="H74" s="452"/>
      <c r="I74" s="452"/>
      <c r="J74" s="452"/>
      <c r="K74" s="452"/>
      <c r="L74" s="52"/>
      <c r="M74" s="52"/>
    </row>
    <row r="75" spans="1:18" ht="23.4" customHeight="1">
      <c r="A75" s="43"/>
      <c r="B75" s="43"/>
      <c r="C75" s="43"/>
      <c r="D75" s="43"/>
      <c r="E75" s="43"/>
      <c r="F75" s="43"/>
      <c r="G75" s="43"/>
      <c r="H75" s="43"/>
      <c r="I75" s="48"/>
      <c r="J75" s="43"/>
      <c r="K75" s="43"/>
      <c r="M75" s="52"/>
    </row>
    <row r="76" spans="1:18" ht="23.4" customHeight="1">
      <c r="A76" s="44" t="s">
        <v>11</v>
      </c>
      <c r="B76" s="45" t="b">
        <v>0</v>
      </c>
      <c r="C76" s="44" t="s">
        <v>12</v>
      </c>
      <c r="D76" s="45" t="b">
        <v>0</v>
      </c>
      <c r="E76" s="44" t="s">
        <v>646</v>
      </c>
      <c r="F76" s="381"/>
      <c r="G76" s="375"/>
      <c r="H76" s="43"/>
      <c r="I76" s="48"/>
      <c r="J76" s="43"/>
      <c r="K76" s="43"/>
      <c r="L76" s="357" t="str">
        <f>IF(P76+Q76&gt;1,"Scegliere una sola opzione","")</f>
        <v/>
      </c>
      <c r="M76" s="52"/>
      <c r="N76" s="15" t="str">
        <f>+IF(B76=TRUE,"1","0")</f>
        <v>0</v>
      </c>
      <c r="O76" s="15" t="str">
        <f>+IF(D76=TRUE,"1","0")</f>
        <v>0</v>
      </c>
      <c r="P76" s="53">
        <f>N76*1</f>
        <v>0</v>
      </c>
      <c r="Q76" s="53">
        <f>O76*1</f>
        <v>0</v>
      </c>
    </row>
    <row r="77" spans="1:18" ht="14.4" customHeight="1">
      <c r="A77" s="43"/>
      <c r="B77" s="43"/>
      <c r="C77" s="44"/>
      <c r="D77" s="374"/>
      <c r="E77" s="44"/>
      <c r="F77" s="376"/>
      <c r="G77" s="372"/>
      <c r="H77" s="43"/>
      <c r="I77" s="48"/>
      <c r="J77" s="43"/>
      <c r="K77" s="43"/>
      <c r="M77" s="52"/>
    </row>
    <row r="78" spans="1:18" ht="23.4" customHeight="1">
      <c r="A78" s="336" t="s">
        <v>649</v>
      </c>
      <c r="B78" s="336"/>
      <c r="C78" s="336"/>
      <c r="D78" s="336"/>
      <c r="E78" s="44"/>
      <c r="F78" s="372"/>
      <c r="G78" s="43"/>
      <c r="H78" s="43"/>
      <c r="I78" s="48"/>
      <c r="J78" s="43"/>
      <c r="K78" s="43"/>
      <c r="M78" s="52"/>
    </row>
    <row r="79" spans="1:18" ht="23.4" customHeight="1">
      <c r="A79" s="44" t="s">
        <v>11</v>
      </c>
      <c r="B79" s="45" t="b">
        <v>0</v>
      </c>
      <c r="C79" s="44" t="s">
        <v>12</v>
      </c>
      <c r="D79" s="45" t="b">
        <v>0</v>
      </c>
      <c r="E79" s="44" t="s">
        <v>646</v>
      </c>
      <c r="F79" s="358"/>
      <c r="G79" s="375"/>
      <c r="H79" s="43"/>
      <c r="I79" s="48"/>
      <c r="J79" s="43"/>
      <c r="K79" s="43"/>
      <c r="L79" s="357" t="str">
        <f>IF(P79+Q79&gt;1,"Scegliere una sola opzione","")</f>
        <v/>
      </c>
      <c r="M79" s="52"/>
      <c r="N79" s="15" t="str">
        <f>+IF(B79=TRUE,"1","0")</f>
        <v>0</v>
      </c>
      <c r="O79" s="15" t="str">
        <f>+IF(D79=TRUE,"1","0")</f>
        <v>0</v>
      </c>
      <c r="P79" s="53">
        <f>N79*1</f>
        <v>0</v>
      </c>
      <c r="Q79" s="53">
        <f>O79*1</f>
        <v>0</v>
      </c>
    </row>
    <row r="80" spans="1:18" ht="23.4" customHeight="1">
      <c r="A80" s="337"/>
      <c r="B80" s="374"/>
      <c r="C80" s="44"/>
      <c r="D80" s="374"/>
      <c r="E80" s="44"/>
      <c r="F80" s="372"/>
      <c r="G80" s="372"/>
      <c r="H80" s="43"/>
      <c r="I80" s="48"/>
      <c r="J80" s="43"/>
      <c r="K80" s="43"/>
      <c r="M80" s="52"/>
    </row>
    <row r="81" spans="1:18" ht="31.2" customHeight="1">
      <c r="A81" s="510" t="s">
        <v>674</v>
      </c>
      <c r="B81" s="510"/>
      <c r="C81" s="510"/>
      <c r="D81" s="510"/>
      <c r="E81" s="510"/>
      <c r="F81" s="510"/>
      <c r="G81" s="510"/>
      <c r="H81" s="510"/>
      <c r="I81" s="510"/>
      <c r="J81" s="510"/>
      <c r="K81" s="43"/>
      <c r="M81" s="52"/>
    </row>
    <row r="82" spans="1:18" ht="23.4" customHeight="1">
      <c r="A82" s="43"/>
      <c r="B82" s="336" t="s">
        <v>664</v>
      </c>
      <c r="C82" s="43"/>
      <c r="D82" s="374"/>
      <c r="E82" s="44"/>
      <c r="F82" s="348" t="b">
        <v>0</v>
      </c>
      <c r="G82" s="372"/>
      <c r="H82" s="377"/>
      <c r="I82" s="48"/>
      <c r="J82" s="43"/>
      <c r="K82" s="43"/>
      <c r="L82" s="351" t="str">
        <f>IF(P82+P83&gt;1,"Scegliere una sola opzione","")</f>
        <v/>
      </c>
      <c r="M82" s="52"/>
      <c r="N82" s="15"/>
      <c r="O82" s="15" t="str">
        <f>+IF(F82=TRUE,"1","0")</f>
        <v>0</v>
      </c>
      <c r="P82" s="53">
        <f>O82*1</f>
        <v>0</v>
      </c>
      <c r="Q82" s="3"/>
    </row>
    <row r="83" spans="1:18" ht="23.4" customHeight="1">
      <c r="A83" s="43"/>
      <c r="B83" s="336" t="s">
        <v>665</v>
      </c>
      <c r="C83" s="43"/>
      <c r="D83" s="374"/>
      <c r="E83" s="44"/>
      <c r="F83" s="348" t="b">
        <v>0</v>
      </c>
      <c r="G83" s="372"/>
      <c r="H83" s="378"/>
      <c r="I83" s="48"/>
      <c r="J83" s="43"/>
      <c r="K83" s="43"/>
      <c r="L83" s="351" t="str">
        <f>IF(P83+P84&gt;1,"Scegliere una sola opzione","")</f>
        <v/>
      </c>
      <c r="M83" s="52"/>
      <c r="N83" s="15"/>
      <c r="O83" s="15" t="str">
        <f>+IF(F83=TRUE,"1","0")</f>
        <v>0</v>
      </c>
      <c r="P83" s="53">
        <f t="shared" ref="P83:P84" si="1">O83*1</f>
        <v>0</v>
      </c>
      <c r="Q83" s="3"/>
    </row>
    <row r="84" spans="1:18" ht="23.4" customHeight="1">
      <c r="A84" s="43"/>
      <c r="B84" s="336" t="s">
        <v>666</v>
      </c>
      <c r="C84" s="43"/>
      <c r="D84" s="374"/>
      <c r="E84" s="44"/>
      <c r="F84" s="348" t="b">
        <v>0</v>
      </c>
      <c r="G84" s="372"/>
      <c r="H84" s="378"/>
      <c r="I84" s="48"/>
      <c r="J84" s="43"/>
      <c r="K84" s="43"/>
      <c r="M84" s="389"/>
      <c r="N84" s="389"/>
      <c r="O84" s="15" t="str">
        <f>+IF(F84=TRUE,"1","0")</f>
        <v>0</v>
      </c>
      <c r="P84" s="53">
        <f t="shared" si="1"/>
        <v>0</v>
      </c>
      <c r="Q84" s="3"/>
    </row>
    <row r="85" spans="1:18" s="42" customFormat="1" ht="23.4" customHeight="1">
      <c r="A85" s="349"/>
      <c r="B85" s="374"/>
      <c r="C85" s="350"/>
      <c r="D85" s="374"/>
      <c r="E85" s="350"/>
      <c r="F85" s="379"/>
      <c r="G85" s="380"/>
      <c r="H85" s="48"/>
      <c r="I85" s="48"/>
      <c r="J85" s="48"/>
      <c r="K85" s="48"/>
      <c r="L85"/>
      <c r="M85" s="389"/>
      <c r="N85" s="389"/>
      <c r="O85" s="38"/>
      <c r="P85" s="3"/>
      <c r="Q85" s="3"/>
      <c r="R85" s="30"/>
    </row>
    <row r="86" spans="1:18" s="42" customFormat="1" ht="23.4" customHeight="1">
      <c r="A86" s="510" t="s">
        <v>694</v>
      </c>
      <c r="B86" s="510"/>
      <c r="C86" s="510"/>
      <c r="D86" s="510"/>
      <c r="E86" s="510"/>
      <c r="F86" s="510"/>
      <c r="G86" s="510"/>
      <c r="H86" s="510"/>
      <c r="I86" s="510"/>
      <c r="J86" s="510"/>
      <c r="K86" s="48"/>
      <c r="L86"/>
      <c r="M86" s="405"/>
      <c r="N86" s="405"/>
      <c r="O86" s="38"/>
      <c r="P86" s="3"/>
      <c r="Q86" s="3"/>
      <c r="R86" s="30"/>
    </row>
    <row r="87" spans="1:18" s="42" customFormat="1" ht="23.4" customHeight="1">
      <c r="A87" s="48"/>
      <c r="B87" s="336" t="s">
        <v>650</v>
      </c>
      <c r="C87" s="48"/>
      <c r="D87" s="374"/>
      <c r="E87" s="350"/>
      <c r="F87" s="379"/>
      <c r="G87" s="380"/>
      <c r="H87" s="48"/>
      <c r="I87" s="48"/>
      <c r="J87" s="348" t="b">
        <v>0</v>
      </c>
      <c r="K87" s="48"/>
      <c r="L87" s="403"/>
      <c r="M87" s="405"/>
      <c r="N87" s="405"/>
      <c r="O87" s="15" t="str">
        <f>+IF(J87=TRUE,"1","0")</f>
        <v>0</v>
      </c>
      <c r="P87" s="53">
        <f>O87*1</f>
        <v>0</v>
      </c>
      <c r="Q87" s="3"/>
      <c r="R87" s="30"/>
    </row>
    <row r="88" spans="1:18" s="42" customFormat="1" ht="23.4" customHeight="1">
      <c r="A88" s="48"/>
      <c r="B88" s="336" t="s">
        <v>653</v>
      </c>
      <c r="C88" s="48"/>
      <c r="D88" s="374"/>
      <c r="E88" s="350"/>
      <c r="F88" s="379"/>
      <c r="G88" s="380"/>
      <c r="H88" s="48"/>
      <c r="I88" s="48"/>
      <c r="J88" s="348" t="b">
        <v>0</v>
      </c>
      <c r="K88" s="48"/>
      <c r="L88" s="403"/>
      <c r="M88" s="405"/>
      <c r="N88" s="405"/>
      <c r="O88" s="15" t="str">
        <f>+IF(J88=TRUE,"1","0")</f>
        <v>0</v>
      </c>
      <c r="P88" s="53">
        <f t="shared" ref="P88:P89" si="2">O88*1</f>
        <v>0</v>
      </c>
      <c r="Q88" s="3"/>
      <c r="R88" s="30"/>
    </row>
    <row r="89" spans="1:18" s="42" customFormat="1" ht="23.4" customHeight="1">
      <c r="A89" s="48"/>
      <c r="B89" s="336" t="s">
        <v>651</v>
      </c>
      <c r="C89" s="48"/>
      <c r="D89" s="374"/>
      <c r="E89" s="350"/>
      <c r="F89" s="379"/>
      <c r="G89" s="380"/>
      <c r="H89" s="48"/>
      <c r="I89" s="48"/>
      <c r="J89" s="348" t="b">
        <v>0</v>
      </c>
      <c r="K89" s="48"/>
      <c r="L89" s="403"/>
      <c r="M89" s="405"/>
      <c r="N89" s="405"/>
      <c r="O89" s="15" t="str">
        <f>+IF(J89=TRUE,"1","0")</f>
        <v>0</v>
      </c>
      <c r="P89" s="53">
        <f t="shared" si="2"/>
        <v>0</v>
      </c>
      <c r="Q89" s="3"/>
      <c r="R89" s="30"/>
    </row>
    <row r="90" spans="1:18" s="42" customFormat="1" ht="23.4" customHeight="1">
      <c r="A90" s="48"/>
      <c r="B90" s="336" t="s">
        <v>652</v>
      </c>
      <c r="C90" s="48"/>
      <c r="D90" s="374"/>
      <c r="E90" s="350"/>
      <c r="F90" s="379"/>
      <c r="G90" s="380"/>
      <c r="H90" s="48"/>
      <c r="I90" s="48"/>
      <c r="J90" s="348" t="b">
        <v>0</v>
      </c>
      <c r="K90" s="48"/>
      <c r="L90" s="403"/>
      <c r="M90" s="405"/>
      <c r="N90" s="405"/>
      <c r="O90" s="15" t="str">
        <f>+IF(J90=TRUE,"1","0")</f>
        <v>0</v>
      </c>
      <c r="P90" s="53">
        <f>O90*1</f>
        <v>0</v>
      </c>
      <c r="Q90" s="3"/>
      <c r="R90" s="30"/>
    </row>
    <row r="91" spans="1:18" s="42" customFormat="1" ht="23.4" customHeight="1">
      <c r="A91" s="349"/>
      <c r="B91" s="374"/>
      <c r="C91" s="350"/>
      <c r="D91" s="374"/>
      <c r="E91" s="350"/>
      <c r="F91" s="379"/>
      <c r="G91" s="380"/>
      <c r="H91" s="48"/>
      <c r="I91" s="48"/>
      <c r="J91" s="48"/>
      <c r="K91" s="48"/>
      <c r="L91" s="403"/>
      <c r="M91" s="405"/>
      <c r="N91" s="405"/>
      <c r="O91" s="38"/>
      <c r="P91" s="3"/>
      <c r="Q91" s="3"/>
      <c r="R91" s="30"/>
    </row>
    <row r="92" spans="1:18" ht="28.5" customHeight="1">
      <c r="A92" s="510" t="s">
        <v>685</v>
      </c>
      <c r="B92" s="510"/>
      <c r="C92" s="510"/>
      <c r="D92" s="510"/>
      <c r="E92" s="510"/>
      <c r="F92" s="510"/>
      <c r="G92" s="510"/>
      <c r="H92" s="510"/>
      <c r="I92" s="510"/>
      <c r="J92" s="510"/>
      <c r="K92" s="43"/>
      <c r="L92" s="403"/>
      <c r="M92" s="405"/>
      <c r="N92" s="405"/>
    </row>
    <row r="93" spans="1:18" s="42" customFormat="1" ht="23.4" customHeight="1">
      <c r="A93" s="48"/>
      <c r="B93" s="406" t="s">
        <v>683</v>
      </c>
      <c r="C93" s="48"/>
      <c r="D93" s="374"/>
      <c r="E93" s="350"/>
      <c r="F93" s="379"/>
      <c r="G93" s="380"/>
      <c r="H93" s="48"/>
      <c r="I93" s="48"/>
      <c r="J93" s="348" t="b">
        <v>0</v>
      </c>
      <c r="K93" s="48"/>
      <c r="L93" s="404" t="str">
        <f>IF(P93+P94+P95&gt;1,"Scegliere una sola opzione","")</f>
        <v/>
      </c>
      <c r="M93" s="405"/>
      <c r="N93" s="405"/>
      <c r="O93" s="15" t="str">
        <f>+IF(J93=TRUE,"1","0")</f>
        <v>0</v>
      </c>
      <c r="P93" s="53">
        <f>O93*1</f>
        <v>0</v>
      </c>
      <c r="Q93" s="3"/>
      <c r="R93" s="30"/>
    </row>
    <row r="94" spans="1:18" s="42" customFormat="1" ht="23.4" customHeight="1">
      <c r="A94" s="48"/>
      <c r="B94" s="336" t="s">
        <v>686</v>
      </c>
      <c r="C94" s="48"/>
      <c r="D94" s="374"/>
      <c r="E94" s="350"/>
      <c r="F94" s="379"/>
      <c r="G94" s="380"/>
      <c r="H94" s="48"/>
      <c r="I94" s="48"/>
      <c r="J94" s="348" t="b">
        <v>0</v>
      </c>
      <c r="K94" s="48"/>
      <c r="L94" s="404" t="str">
        <f>IF(P94+P95+P96&gt;1,"Scegliere una sola opzione","")</f>
        <v/>
      </c>
      <c r="M94" s="405"/>
      <c r="N94" s="405"/>
      <c r="O94" s="15" t="str">
        <f>+IF(J94=TRUE,"1","0")</f>
        <v>0</v>
      </c>
      <c r="P94" s="53">
        <f t="shared" ref="P94:P95" si="3">O94*1</f>
        <v>0</v>
      </c>
      <c r="Q94" s="3"/>
      <c r="R94" s="30"/>
    </row>
    <row r="95" spans="1:18" s="42" customFormat="1" ht="23.4" customHeight="1">
      <c r="A95" s="48"/>
      <c r="B95" s="336" t="s">
        <v>687</v>
      </c>
      <c r="C95" s="48"/>
      <c r="D95" s="374"/>
      <c r="E95" s="350"/>
      <c r="F95" s="379"/>
      <c r="G95" s="380"/>
      <c r="H95" s="48"/>
      <c r="I95" s="48"/>
      <c r="J95" s="348" t="b">
        <v>0</v>
      </c>
      <c r="K95" s="48"/>
      <c r="L95" s="351" t="str">
        <f>IF(P95+P96&gt;1,"Scegliere una sola opzione","")</f>
        <v/>
      </c>
      <c r="M95" s="405"/>
      <c r="N95" s="405"/>
      <c r="O95" s="15" t="str">
        <f>+IF(J95=TRUE,"1","0")</f>
        <v>0</v>
      </c>
      <c r="P95" s="53">
        <f t="shared" si="3"/>
        <v>0</v>
      </c>
      <c r="Q95" s="3"/>
      <c r="R95" s="30"/>
    </row>
    <row r="96" spans="1:18" s="42" customFormat="1" ht="23.4" customHeight="1">
      <c r="A96" s="48"/>
      <c r="B96" s="336" t="s">
        <v>684</v>
      </c>
      <c r="C96" s="48"/>
      <c r="D96" s="374"/>
      <c r="E96" s="350"/>
      <c r="F96" s="379"/>
      <c r="G96" s="380"/>
      <c r="H96" s="48"/>
      <c r="I96" s="48"/>
      <c r="J96" s="348" t="b">
        <v>0</v>
      </c>
      <c r="K96" s="48"/>
      <c r="L96" s="351" t="str">
        <f>IF(P96+P93&gt;1,"Scegliere una sola opzione","")</f>
        <v/>
      </c>
      <c r="M96" s="405"/>
      <c r="N96" s="405"/>
      <c r="O96" s="15" t="str">
        <f>+IF(J96=TRUE,"1","0")</f>
        <v>0</v>
      </c>
      <c r="P96" s="53">
        <f>O96*1</f>
        <v>0</v>
      </c>
      <c r="Q96" s="3"/>
      <c r="R96" s="30"/>
    </row>
    <row r="97" spans="1:27" s="389" customFormat="1" ht="23.4" customHeight="1">
      <c r="A97" s="388"/>
      <c r="B97" s="388"/>
      <c r="C97" s="388"/>
      <c r="D97" s="388"/>
      <c r="E97" s="388"/>
      <c r="F97" s="388"/>
      <c r="G97" s="388"/>
      <c r="H97" s="388"/>
      <c r="I97" s="388"/>
      <c r="J97" s="388"/>
      <c r="K97" s="43"/>
      <c r="M97" s="401"/>
      <c r="N97" s="401"/>
      <c r="O97" s="54"/>
      <c r="P97" s="54"/>
      <c r="Q97" s="54"/>
      <c r="R97" s="30"/>
    </row>
    <row r="98" spans="1:27" ht="23.4" customHeight="1">
      <c r="A98" s="43"/>
      <c r="B98" s="43"/>
      <c r="C98" s="43"/>
      <c r="D98" s="43"/>
      <c r="E98" s="43"/>
      <c r="F98" s="43"/>
      <c r="G98" s="43"/>
      <c r="H98" s="43"/>
      <c r="I98" s="48"/>
      <c r="J98" s="43"/>
      <c r="K98" s="43"/>
      <c r="L98"/>
      <c r="M98"/>
      <c r="N98"/>
    </row>
    <row r="99" spans="1:27" s="2" customFormat="1" ht="36" customHeight="1">
      <c r="A99" s="500" t="s">
        <v>36</v>
      </c>
      <c r="B99" s="500"/>
      <c r="C99" s="500"/>
      <c r="D99" s="500"/>
      <c r="E99" s="500"/>
      <c r="F99" s="500"/>
      <c r="G99" s="500"/>
      <c r="H99" s="500"/>
      <c r="I99" s="500"/>
      <c r="J99" s="500"/>
      <c r="K99" s="500"/>
      <c r="L99" s="9"/>
      <c r="M99" s="9"/>
      <c r="N99" s="1"/>
      <c r="R99" s="3"/>
    </row>
    <row r="100" spans="1:27" s="91" customFormat="1" ht="25.5" customHeight="1">
      <c r="A100" s="501" t="s">
        <v>670</v>
      </c>
      <c r="B100" s="501"/>
      <c r="C100" s="501"/>
      <c r="D100" s="501"/>
      <c r="E100" s="501"/>
      <c r="F100" s="501"/>
      <c r="G100" s="501"/>
      <c r="H100" s="501"/>
      <c r="I100" s="501"/>
      <c r="J100" s="501"/>
      <c r="K100" s="501"/>
      <c r="L100" s="89"/>
      <c r="M100" s="89"/>
      <c r="N100" s="90"/>
      <c r="R100" s="92"/>
    </row>
    <row r="101" spans="1:27" s="91" customFormat="1" ht="18" customHeight="1">
      <c r="A101" s="93"/>
      <c r="B101" s="93"/>
      <c r="C101" s="93"/>
      <c r="D101" s="93"/>
      <c r="E101" s="93"/>
      <c r="F101" s="93"/>
      <c r="G101" s="93"/>
      <c r="H101" s="93"/>
      <c r="I101" s="94"/>
      <c r="J101" s="93"/>
      <c r="K101" s="93"/>
      <c r="L101" s="89"/>
      <c r="M101" s="89"/>
      <c r="N101" s="11"/>
      <c r="O101" s="11"/>
      <c r="P101" s="11"/>
      <c r="Q101" s="11"/>
      <c r="R101" s="11"/>
      <c r="S101" s="11"/>
      <c r="T101" s="11"/>
    </row>
    <row r="102" spans="1:27" s="2" customFormat="1" ht="18" customHeight="1">
      <c r="A102" s="95" t="s">
        <v>667</v>
      </c>
      <c r="B102" s="12"/>
      <c r="C102" s="12"/>
      <c r="D102" s="12"/>
      <c r="E102" s="12"/>
      <c r="F102" s="12"/>
      <c r="G102" s="12"/>
      <c r="H102" s="12"/>
      <c r="I102" s="19"/>
      <c r="J102" s="12"/>
      <c r="K102" s="12"/>
      <c r="L102" s="9"/>
      <c r="M102" s="9"/>
      <c r="N102" s="16"/>
      <c r="O102" s="33"/>
      <c r="R102" s="3"/>
    </row>
    <row r="103" spans="1:27" s="2" customFormat="1" ht="30" customHeight="1">
      <c r="A103" s="502"/>
      <c r="B103" s="502"/>
      <c r="C103" s="502"/>
      <c r="D103" s="502"/>
      <c r="E103" s="502"/>
      <c r="F103" s="502"/>
      <c r="G103" s="503"/>
      <c r="H103" s="504" t="s">
        <v>37</v>
      </c>
      <c r="I103" s="505"/>
      <c r="J103" s="506" t="s">
        <v>35</v>
      </c>
      <c r="K103" s="507"/>
      <c r="L103" s="9"/>
      <c r="M103" s="9"/>
      <c r="N103" s="8" t="s">
        <v>38</v>
      </c>
      <c r="O103" s="96"/>
      <c r="P103" s="96"/>
      <c r="Q103" s="96"/>
      <c r="R103" s="3"/>
    </row>
    <row r="104" spans="1:27" s="2" customFormat="1" ht="18" customHeight="1">
      <c r="A104" s="486" t="s">
        <v>658</v>
      </c>
      <c r="B104" s="486"/>
      <c r="C104" s="486"/>
      <c r="D104" s="486"/>
      <c r="E104" s="486"/>
      <c r="F104" s="486"/>
      <c r="G104" s="487"/>
      <c r="H104" s="490"/>
      <c r="I104" s="491"/>
      <c r="J104" s="494"/>
      <c r="K104" s="490"/>
      <c r="L104" s="445" t="str">
        <f>IF(F116+G116+H116+I116=0,IF(H104&gt;0,"Nessun quadro/impieg./intermedio FT in B.2!",""),IF(H104=0,"Compilare Ferie Quadri/Impiegati/Intermedi",""))</f>
        <v/>
      </c>
      <c r="M104" s="446"/>
      <c r="N104" s="496" t="s">
        <v>39</v>
      </c>
      <c r="O104" s="497"/>
      <c r="P104" s="497"/>
      <c r="Q104" s="497"/>
      <c r="R104" s="497"/>
      <c r="S104" s="497"/>
    </row>
    <row r="105" spans="1:27" s="2" customFormat="1" ht="18" customHeight="1">
      <c r="A105" s="488"/>
      <c r="B105" s="488"/>
      <c r="C105" s="488"/>
      <c r="D105" s="488"/>
      <c r="E105" s="488"/>
      <c r="F105" s="488"/>
      <c r="G105" s="489"/>
      <c r="H105" s="492"/>
      <c r="I105" s="493"/>
      <c r="J105" s="495"/>
      <c r="K105" s="492"/>
      <c r="L105" s="445" t="str">
        <f>IF(J116+K116=0,IF(J104&gt;0,"Nessun Operaio FT in B.2!",""),IF(J104=0,"Compilare Ferie Operai",""))</f>
        <v/>
      </c>
      <c r="M105" s="445"/>
      <c r="N105" s="498" t="s">
        <v>40</v>
      </c>
      <c r="O105" s="499"/>
      <c r="P105" s="499"/>
      <c r="R105" s="3"/>
    </row>
    <row r="106" spans="1:27" s="2" customFormat="1" ht="18" customHeight="1">
      <c r="A106" s="486" t="s">
        <v>41</v>
      </c>
      <c r="B106" s="486"/>
      <c r="C106" s="486"/>
      <c r="D106" s="486"/>
      <c r="E106" s="486"/>
      <c r="F106" s="486"/>
      <c r="G106" s="487"/>
      <c r="H106" s="523"/>
      <c r="I106" s="524"/>
      <c r="J106" s="527"/>
      <c r="K106" s="523"/>
      <c r="L106" s="445" t="str">
        <f>IF(F116+G116+H116+I116=0,IF(H106&gt;0,"Nessun quadro/impiegato/intermedio in B.2!",""),IF(H106=0,"Compilare Orario Quadri/Impiegati/Intermedi",IF(H106&gt;48,"Orario settimanale &gt; 48 ore?","")))</f>
        <v/>
      </c>
      <c r="M106" s="446"/>
      <c r="N106" s="97"/>
      <c r="O106" s="98" t="s">
        <v>42</v>
      </c>
      <c r="P106" s="99" t="s">
        <v>43</v>
      </c>
      <c r="R106" s="3"/>
    </row>
    <row r="107" spans="1:27" s="2" customFormat="1" ht="18" customHeight="1">
      <c r="A107" s="521"/>
      <c r="B107" s="521"/>
      <c r="C107" s="521"/>
      <c r="D107" s="521"/>
      <c r="E107" s="521"/>
      <c r="F107" s="521"/>
      <c r="G107" s="522"/>
      <c r="H107" s="525"/>
      <c r="I107" s="526"/>
      <c r="J107" s="528"/>
      <c r="K107" s="525"/>
      <c r="L107" s="445" t="str">
        <f>IF(J116+K116=0,IF(J106&gt;0,"Nessun operaio in B.2!",""),IF(J106=0,"Compilare Orario Operai",IF(J106&gt;48,"Orario settimanale &gt; 48?","")))</f>
        <v/>
      </c>
      <c r="M107" s="446"/>
      <c r="N107" s="100" t="s">
        <v>44</v>
      </c>
      <c r="O107" s="101" t="e">
        <f>H104/(F116+G116+H116+I116)</f>
        <v>#DIV/0!</v>
      </c>
      <c r="P107" s="102" t="e">
        <f>J104/(J116+K116)</f>
        <v>#DIV/0!</v>
      </c>
      <c r="R107" s="3"/>
    </row>
    <row r="108" spans="1:27" s="2" customFormat="1" ht="30" customHeight="1">
      <c r="A108" s="529" t="s">
        <v>45</v>
      </c>
      <c r="B108" s="529"/>
      <c r="C108" s="529"/>
      <c r="D108" s="529"/>
      <c r="E108" s="529"/>
      <c r="F108" s="529"/>
      <c r="G108" s="530"/>
      <c r="H108" s="531"/>
      <c r="I108" s="532"/>
      <c r="J108" s="531"/>
      <c r="K108" s="531"/>
      <c r="L108" s="9"/>
      <c r="M108" s="9"/>
      <c r="N108" s="100" t="s">
        <v>46</v>
      </c>
      <c r="O108" s="101" t="e">
        <f>H106/(F116+G116+H116+I116)</f>
        <v>#DIV/0!</v>
      </c>
      <c r="P108" s="102" t="e">
        <f>J106/(J116+K116)</f>
        <v>#DIV/0!</v>
      </c>
      <c r="R108" s="3"/>
    </row>
    <row r="109" spans="1:27" s="2" customFormat="1" ht="13.95" customHeight="1">
      <c r="A109" s="512" t="s">
        <v>668</v>
      </c>
      <c r="B109" s="512"/>
      <c r="C109" s="512"/>
      <c r="D109" s="512"/>
      <c r="E109" s="512"/>
      <c r="F109" s="512"/>
      <c r="G109" s="512"/>
      <c r="H109" s="512"/>
      <c r="I109" s="512"/>
      <c r="J109" s="512"/>
      <c r="K109" s="512"/>
      <c r="L109" s="9"/>
      <c r="M109" s="9"/>
      <c r="N109" s="1"/>
      <c r="O109" s="54"/>
      <c r="P109" s="54"/>
      <c r="R109" s="3"/>
    </row>
    <row r="110" spans="1:27" s="2" customFormat="1" ht="18" customHeight="1">
      <c r="A110" s="12"/>
      <c r="B110" s="12"/>
      <c r="C110" s="12"/>
      <c r="D110" s="12"/>
      <c r="E110" s="12"/>
      <c r="F110" s="12"/>
      <c r="G110" s="12"/>
      <c r="H110" s="12"/>
      <c r="I110" s="19"/>
      <c r="J110" s="12"/>
      <c r="K110" s="12"/>
      <c r="L110" s="9"/>
      <c r="M110" s="9"/>
      <c r="N110" s="16"/>
      <c r="O110" s="103"/>
      <c r="P110" s="54"/>
      <c r="R110" s="3"/>
    </row>
    <row r="111" spans="1:27" s="2" customFormat="1" ht="33" customHeight="1">
      <c r="A111" s="510" t="s">
        <v>669</v>
      </c>
      <c r="B111" s="452"/>
      <c r="C111" s="452"/>
      <c r="D111" s="452"/>
      <c r="E111" s="452"/>
      <c r="F111" s="452"/>
      <c r="G111" s="452"/>
      <c r="H111" s="452"/>
      <c r="I111" s="452"/>
      <c r="J111" s="452"/>
      <c r="K111" s="452"/>
      <c r="L111" s="9"/>
      <c r="M111" s="9"/>
      <c r="N111" s="513"/>
      <c r="O111" s="514"/>
      <c r="P111" s="517" t="s">
        <v>47</v>
      </c>
      <c r="Q111" s="518"/>
      <c r="R111" s="519"/>
      <c r="S111" s="517" t="s">
        <v>32</v>
      </c>
      <c r="T111" s="518"/>
      <c r="U111" s="519"/>
      <c r="V111" s="520" t="s">
        <v>48</v>
      </c>
      <c r="W111" s="520"/>
      <c r="X111" s="520"/>
      <c r="Y111" s="520" t="s">
        <v>35</v>
      </c>
      <c r="Z111" s="520"/>
      <c r="AA111" s="517"/>
    </row>
    <row r="112" spans="1:27" s="2" customFormat="1" ht="34.200000000000003" customHeight="1">
      <c r="A112" s="538" t="s">
        <v>49</v>
      </c>
      <c r="B112" s="538"/>
      <c r="C112" s="538"/>
      <c r="D112" s="538"/>
      <c r="E112" s="538"/>
      <c r="F112" s="538"/>
      <c r="G112" s="538"/>
      <c r="H112" s="538"/>
      <c r="I112" s="538"/>
      <c r="J112" s="538"/>
      <c r="K112" s="538"/>
      <c r="L112" s="9"/>
      <c r="M112" s="9"/>
      <c r="N112" s="515"/>
      <c r="O112" s="516"/>
      <c r="P112" s="104" t="s">
        <v>20</v>
      </c>
      <c r="Q112" s="105" t="s">
        <v>21</v>
      </c>
      <c r="R112" s="106" t="s">
        <v>47</v>
      </c>
      <c r="S112" s="104" t="s">
        <v>20</v>
      </c>
      <c r="T112" s="105" t="s">
        <v>21</v>
      </c>
      <c r="U112" s="107" t="s">
        <v>47</v>
      </c>
      <c r="V112" s="104" t="s">
        <v>20</v>
      </c>
      <c r="W112" s="105" t="s">
        <v>21</v>
      </c>
      <c r="X112" s="107" t="s">
        <v>47</v>
      </c>
      <c r="Y112" s="104" t="s">
        <v>20</v>
      </c>
      <c r="Z112" s="105" t="s">
        <v>21</v>
      </c>
      <c r="AA112" s="108" t="s">
        <v>47</v>
      </c>
    </row>
    <row r="113" spans="1:27" s="2" customFormat="1" ht="28.5" customHeight="1">
      <c r="A113" s="539" t="s">
        <v>50</v>
      </c>
      <c r="B113" s="539"/>
      <c r="C113" s="540"/>
      <c r="D113" s="540"/>
      <c r="E113" s="540"/>
      <c r="F113" s="540"/>
      <c r="G113" s="540"/>
      <c r="H113" s="540"/>
      <c r="I113" s="540"/>
      <c r="J113" s="540"/>
      <c r="K113" s="540"/>
      <c r="L113" s="9"/>
      <c r="M113" s="9"/>
      <c r="N113" s="109" t="s">
        <v>51</v>
      </c>
      <c r="O113" s="110"/>
      <c r="P113" s="111">
        <f>+S113+V113+Y113</f>
        <v>0</v>
      </c>
      <c r="Q113" s="112">
        <f>+T113+W113+Z113</f>
        <v>0</v>
      </c>
      <c r="R113" s="113">
        <f>+U113+X113+AA113</f>
        <v>0</v>
      </c>
      <c r="S113" s="114">
        <f>+$F$116</f>
        <v>0</v>
      </c>
      <c r="T113" s="115">
        <f>$G$116</f>
        <v>0</v>
      </c>
      <c r="U113" s="113">
        <f>+S113+T113</f>
        <v>0</v>
      </c>
      <c r="V113" s="114">
        <f>$H$116</f>
        <v>0</v>
      </c>
      <c r="W113" s="115">
        <f>$I$116</f>
        <v>0</v>
      </c>
      <c r="X113" s="113">
        <f>+V113+W113</f>
        <v>0</v>
      </c>
      <c r="Y113" s="114">
        <f>$J$116</f>
        <v>0</v>
      </c>
      <c r="Z113" s="115">
        <f>$K$116</f>
        <v>0</v>
      </c>
      <c r="AA113" s="116">
        <f>+Y113+Z113</f>
        <v>0</v>
      </c>
    </row>
    <row r="114" spans="1:27" s="2" customFormat="1" ht="18" customHeight="1">
      <c r="A114" s="117"/>
      <c r="B114" s="117"/>
      <c r="C114" s="117"/>
      <c r="D114" s="117"/>
      <c r="E114" s="118"/>
      <c r="F114" s="541" t="s">
        <v>32</v>
      </c>
      <c r="G114" s="542"/>
      <c r="H114" s="541" t="s">
        <v>48</v>
      </c>
      <c r="I114" s="542"/>
      <c r="J114" s="541" t="s">
        <v>35</v>
      </c>
      <c r="K114" s="542"/>
      <c r="L114" s="9"/>
      <c r="M114" s="9"/>
      <c r="N114" s="109" t="s">
        <v>52</v>
      </c>
      <c r="O114" s="110"/>
      <c r="P114" s="119" t="str">
        <f>IF(P113&gt;0,+(S114*S113+V114*V113+Y114*Y113)/P113,"0")</f>
        <v>0</v>
      </c>
      <c r="Q114" s="120" t="str">
        <f>IF(Q113&gt;0,+(T114*T113+W114*W113+Z114*Z113)/Q113,"0")</f>
        <v>0</v>
      </c>
      <c r="R114" s="121" t="str">
        <f>IF(P113&gt;0,IF(Q113&gt;0,+(P114*P113+Q114*Q113)/R113,P114),Q114)</f>
        <v>0</v>
      </c>
      <c r="S114" s="317" t="str">
        <f>IF(S113&gt;0,(((365-104-9-H104)/5)*(H106-(H108/60))-F129/S113),"0")</f>
        <v>0</v>
      </c>
      <c r="T114" s="329" t="str">
        <f>IF(T113&gt;0,(((365-104-9-H104)/5)*(H106-(H108/60))-G129/T113),"0")</f>
        <v>0</v>
      </c>
      <c r="U114" s="121" t="str">
        <f>IF(S113&gt;0,IF(T113&gt;0,+(S114*S113+T114*T113)/U113,S114),T114)</f>
        <v>0</v>
      </c>
      <c r="V114" s="317" t="str">
        <f>IF(V113&gt;0,(((365-104-9-H104)/5)*(H106-(H108/60))-H129/V113),"0")</f>
        <v>0</v>
      </c>
      <c r="W114" s="329" t="str">
        <f>IF(W113&gt;0,(((365-104-9-H104)/5)*(H106-(H108/60))-I129/W113),"0")</f>
        <v>0</v>
      </c>
      <c r="X114" s="121" t="str">
        <f>IF(V113&gt;0,IF(W113&gt;0,+(V114*V113+W114*W113)/X113,V114),W114)</f>
        <v>0</v>
      </c>
      <c r="Y114" s="317" t="str">
        <f>IF(Y113&gt;0,(((365-104-9-J104)/5)*(J106-(J108/60))-J129/Y113),"0")</f>
        <v>0</v>
      </c>
      <c r="Z114" s="329" t="str">
        <f>IF(Z113&gt;0,(((365-104-9-J104)/5)*(J106-(J108/60))-K129/Z113),"0")</f>
        <v>0</v>
      </c>
      <c r="AA114" s="122" t="str">
        <f>IF(Y113&gt;0,IF(Z113&gt;0,+(Y114*Y113+Z114*Z113)/AA113,Y114),Z114)</f>
        <v>0</v>
      </c>
    </row>
    <row r="115" spans="1:27" s="2" customFormat="1" ht="18" customHeight="1">
      <c r="A115" s="7"/>
      <c r="B115" s="7"/>
      <c r="C115" s="7"/>
      <c r="D115" s="7"/>
      <c r="E115" s="123"/>
      <c r="F115" s="124" t="s">
        <v>20</v>
      </c>
      <c r="G115" s="125" t="s">
        <v>21</v>
      </c>
      <c r="H115" s="124" t="s">
        <v>20</v>
      </c>
      <c r="I115" s="126" t="s">
        <v>21</v>
      </c>
      <c r="J115" s="124" t="s">
        <v>20</v>
      </c>
      <c r="K115" s="125" t="s">
        <v>21</v>
      </c>
      <c r="L115" s="9"/>
      <c r="M115" s="9"/>
      <c r="N115" s="109" t="s">
        <v>53</v>
      </c>
      <c r="O115" s="110"/>
      <c r="P115" s="127" t="str">
        <f>IF(P113&gt;0,+(S115*S113+V115*V113+Y115*Y113)/P113,"0")</f>
        <v>0</v>
      </c>
      <c r="Q115" s="127" t="str">
        <f>IF(Q113,+(T115*T113+W115*W113+Z115*Z113)/Q113,"0")</f>
        <v>0</v>
      </c>
      <c r="R115" s="128" t="str">
        <f>IF(P113&gt;0,IF(Q113&gt;0,+(P115*P113+Q115*Q113)/R113,P115),Q115)</f>
        <v>0</v>
      </c>
      <c r="S115" s="128" t="str">
        <f>IF(S113&gt;0,+S114-(F117+F118+F121+F122+F124+F125+F126)/S113,"0")</f>
        <v>0</v>
      </c>
      <c r="T115" s="128" t="str">
        <f>IF(T113&gt;0,+T114-(G117+G118+G121+G122+G124+G125+G126)/T113,"0")</f>
        <v>0</v>
      </c>
      <c r="U115" s="128" t="str">
        <f>IF(S113&gt;0,IF(T113&gt;0,+(S115*S113+T115*T113)/U113,S115),T115)</f>
        <v>0</v>
      </c>
      <c r="V115" s="128" t="str">
        <f>IF(V113&gt;0,+V114-(H117+H118+H121+H122+H124+H125+H126)/V113,"0")</f>
        <v>0</v>
      </c>
      <c r="W115" s="128" t="str">
        <f>IF(W113&gt;0,+W114-(I117+I118+I121+I122+I124+I125+I126)/W113,"0")</f>
        <v>0</v>
      </c>
      <c r="X115" s="128" t="str">
        <f>IF(V113&gt;0,IF(W113&gt;0,+(V115*V113+W115*W113)/X113,V115),W115)</f>
        <v>0</v>
      </c>
      <c r="Y115" s="128" t="str">
        <f>IF(Y113&gt;0,+Y114-(J117+J118+J121+J122+J124+J125+J126)/Y113,"0")</f>
        <v>0</v>
      </c>
      <c r="Z115" s="128" t="str">
        <f>IF(Z113&gt;0,+Z114-(K117+K118+K121+K122+K124+K125+K126)/Z113,"0")</f>
        <v>0</v>
      </c>
      <c r="AA115" s="317" t="str">
        <f>IF(Y113&gt;0,IF(Z113&gt;0,+(Y115*Y113+Z115*Z113)/AA113,Y115),Z115)</f>
        <v>0</v>
      </c>
    </row>
    <row r="116" spans="1:27" s="2" customFormat="1" ht="35.25" customHeight="1">
      <c r="A116" s="533" t="s">
        <v>654</v>
      </c>
      <c r="B116" s="533"/>
      <c r="C116" s="533"/>
      <c r="D116" s="533"/>
      <c r="E116" s="534"/>
      <c r="F116" s="129">
        <f>+(D52+H52-E52-I52)/2</f>
        <v>0</v>
      </c>
      <c r="G116" s="129">
        <f>(F52+J52-G52-K52)/2</f>
        <v>0</v>
      </c>
      <c r="H116" s="129">
        <f>+(D53+D54+H53+H54-E53-E54-I53-I54)/2</f>
        <v>0</v>
      </c>
      <c r="I116" s="129">
        <f>+(F53+F54+J53+J54-G53-G54-K53-K54)/2</f>
        <v>0</v>
      </c>
      <c r="J116" s="129">
        <f>+(D55+H55-E55-I55)/2</f>
        <v>0</v>
      </c>
      <c r="K116" s="130">
        <f>+(F55+J55-G55-K55)/2</f>
        <v>0</v>
      </c>
      <c r="L116" s="9"/>
      <c r="M116" s="9"/>
      <c r="N116" s="131" t="s">
        <v>54</v>
      </c>
      <c r="O116" s="132"/>
      <c r="P116" s="133" t="str">
        <f>IF(P113&gt;0,+(S116*S113+V116*V113+Y116*Y113)/P113,"0")</f>
        <v>0</v>
      </c>
      <c r="Q116" s="133" t="str">
        <f>IF(Q113&gt;0,+(T116*T113+W116*W113+Z116*Z113)/Q113,"0")</f>
        <v>0</v>
      </c>
      <c r="R116" s="134" t="str">
        <f>IF(P113&gt;0,IF(Q113&gt;0,+R114-R115,P116),Q116)</f>
        <v>0</v>
      </c>
      <c r="S116" s="133" t="str">
        <f>IF(S113&gt;0,+S114-S115,"0")</f>
        <v>0</v>
      </c>
      <c r="T116" s="133" t="str">
        <f>IF(T113&gt;0,+T114-T115,"0")</f>
        <v>0</v>
      </c>
      <c r="U116" s="133" t="str">
        <f>IF(S113&gt;0,IF(T113&gt;0,+U114-U115,S116),T116)</f>
        <v>0</v>
      </c>
      <c r="V116" s="133" t="str">
        <f>IF(V113&gt;0,+V114-V115,"0")</f>
        <v>0</v>
      </c>
      <c r="W116" s="133" t="str">
        <f>IF(W113&gt;0,+W114-W115,"0")</f>
        <v>0</v>
      </c>
      <c r="X116" s="133" t="str">
        <f>IF(V113&gt;0,IF(W113&gt;0,+X114-X115,V116),W116)</f>
        <v>0</v>
      </c>
      <c r="Y116" s="133" t="str">
        <f>IF(Y113&gt;0,+Y114-Y115,"0")</f>
        <v>0</v>
      </c>
      <c r="Z116" s="133" t="str">
        <f>IF(Z113&gt;0,+Z114-Z115,"0")</f>
        <v>0</v>
      </c>
      <c r="AA116" s="111" t="str">
        <f>IF(Y113&gt;0,IF(Z113&gt;0,+AA114-AA115,Y116),Z116)</f>
        <v>0</v>
      </c>
    </row>
    <row r="117" spans="1:27" s="2" customFormat="1" ht="18" customHeight="1">
      <c r="A117" s="535" t="s">
        <v>55</v>
      </c>
      <c r="B117" s="535"/>
      <c r="C117" s="535"/>
      <c r="D117" s="535"/>
      <c r="E117" s="535"/>
      <c r="F117" s="135"/>
      <c r="G117" s="136"/>
      <c r="H117" s="135"/>
      <c r="I117" s="137"/>
      <c r="J117" s="135"/>
      <c r="K117" s="136"/>
      <c r="L117" s="445" t="str">
        <f>IF(F116+F117+F118+F121+F122+F123+F124+F125+F126+F129=0,"",IF(F116=0,IF(F117+F118+F121+F122+F123+F124+F125+F126+F129&gt;0,"Attenzione Zero Quadri M full-time in B.2!",""),IF(F117+F118+F121+F122+F123+F124+F125+F126=0,"Nessuna assenza per Quadri M?","")))</f>
        <v/>
      </c>
      <c r="M117" s="536"/>
      <c r="N117" s="2" t="s">
        <v>56</v>
      </c>
      <c r="S117" s="138" t="str">
        <f>IF(S$113&gt;0,+F117/S$113/8,"0")</f>
        <v>0</v>
      </c>
      <c r="T117" s="139" t="str">
        <f>IF(T$113&gt;0,+G117/T$113/8,"0")</f>
        <v>0</v>
      </c>
      <c r="V117" s="138" t="str">
        <f>IF(V$113&gt;0,+H117/V$113/8,"0")</f>
        <v>0</v>
      </c>
      <c r="W117" s="138" t="str">
        <f>IF(W$113&gt;0,+I117/W$113/8,"0")</f>
        <v>0</v>
      </c>
      <c r="Y117" s="138" t="str">
        <f>IF(Y$113&gt;0,+J117/Y$113/8,"0")</f>
        <v>0</v>
      </c>
      <c r="Z117" s="138" t="str">
        <f>IF(Z$113&gt;0,+K117/Z$113/8,"0")</f>
        <v>0</v>
      </c>
    </row>
    <row r="118" spans="1:27" s="2" customFormat="1" ht="18" customHeight="1">
      <c r="A118" s="535" t="s">
        <v>57</v>
      </c>
      <c r="B118" s="535"/>
      <c r="C118" s="535"/>
      <c r="D118" s="535"/>
      <c r="E118" s="535"/>
      <c r="F118" s="135"/>
      <c r="G118" s="136"/>
      <c r="H118" s="135"/>
      <c r="I118" s="137"/>
      <c r="J118" s="135"/>
      <c r="K118" s="136"/>
      <c r="L118" s="445" t="str">
        <f>IF(G116+G117+G118+G121+G122+G123+G124+G125+G126+G129=0,"",IF(G116=0,IF(G117+G118+G121+G122+G123+G124+G125+G126+G129&gt;0,"Attenzione Zero Quadri F full-time in B.2!",""),IF(G117+G118+G121+G122+G123+G124+G125+G126=0,"Nessuna assenza per Quadri F?","")))</f>
        <v/>
      </c>
      <c r="M118" s="536" t="str">
        <f>IF(H116+H117+H118+H121+H122+H124+H125+H126+H129=0,"",IF(H116=0,IF(H117+H118+H121+H122+H124+H125+H126+H129&gt;0,"Attenzione Zero Quadri M full-time in B.2!",""),IF(H117+H118+H121+H122+H124+H125+H126=0,"Nessuna assenza per Quadri M?","")))</f>
        <v/>
      </c>
      <c r="N118" s="2" t="s">
        <v>58</v>
      </c>
      <c r="S118" s="138" t="str">
        <f t="shared" ref="S118:T128" si="4">IF(S$113&gt;0,+F118/S$113/8,"0")</f>
        <v>0</v>
      </c>
      <c r="T118" s="139" t="str">
        <f t="shared" si="4"/>
        <v>0</v>
      </c>
      <c r="V118" s="138" t="str">
        <f t="shared" ref="V118:W129" si="5">IF(V$113&gt;0,+H118/V$113/8,"0")</f>
        <v>0</v>
      </c>
      <c r="W118" s="138" t="str">
        <f t="shared" si="5"/>
        <v>0</v>
      </c>
      <c r="Y118" s="138" t="str">
        <f t="shared" ref="Y118:Z129" si="6">IF(Y$113&gt;0,+J118/Y$113/8,"0")</f>
        <v>0</v>
      </c>
      <c r="Z118" s="138" t="str">
        <f t="shared" si="6"/>
        <v>0</v>
      </c>
    </row>
    <row r="119" spans="1:27" s="2" customFormat="1" ht="18" hidden="1" customHeight="1">
      <c r="A119" s="537" t="s">
        <v>59</v>
      </c>
      <c r="B119" s="537"/>
      <c r="C119" s="537"/>
      <c r="D119" s="537"/>
      <c r="E119" s="537"/>
      <c r="F119" s="140"/>
      <c r="G119" s="141"/>
      <c r="H119" s="140"/>
      <c r="I119" s="140"/>
      <c r="J119" s="140"/>
      <c r="K119" s="141"/>
      <c r="L119" s="63"/>
      <c r="M119" s="63"/>
      <c r="N119" s="2" t="s">
        <v>60</v>
      </c>
      <c r="O119" s="142"/>
      <c r="P119" s="143"/>
      <c r="Q119" s="143"/>
      <c r="R119" s="143"/>
      <c r="S119" s="138" t="str">
        <f t="shared" si="4"/>
        <v>0</v>
      </c>
      <c r="T119" s="139" t="str">
        <f t="shared" si="4"/>
        <v>0</v>
      </c>
      <c r="U119" s="143"/>
      <c r="V119" s="138" t="str">
        <f t="shared" si="5"/>
        <v>0</v>
      </c>
      <c r="W119" s="138" t="str">
        <f t="shared" si="5"/>
        <v>0</v>
      </c>
      <c r="X119" s="143"/>
      <c r="Y119" s="138" t="str">
        <f t="shared" si="6"/>
        <v>0</v>
      </c>
      <c r="Z119" s="138" t="str">
        <f t="shared" si="6"/>
        <v>0</v>
      </c>
      <c r="AA119" s="143"/>
    </row>
    <row r="120" spans="1:27" s="2" customFormat="1" ht="18" hidden="1" customHeight="1">
      <c r="A120" s="537" t="s">
        <v>61</v>
      </c>
      <c r="B120" s="537"/>
      <c r="C120" s="537"/>
      <c r="D120" s="537"/>
      <c r="E120" s="537"/>
      <c r="F120" s="140"/>
      <c r="G120" s="141"/>
      <c r="H120" s="140"/>
      <c r="I120" s="140"/>
      <c r="J120" s="140"/>
      <c r="K120" s="141"/>
      <c r="L120" s="63"/>
      <c r="M120" s="63"/>
      <c r="N120" s="2" t="s">
        <v>60</v>
      </c>
      <c r="O120" s="144"/>
      <c r="P120" s="145"/>
      <c r="Q120" s="145"/>
      <c r="R120" s="145"/>
      <c r="S120" s="138" t="str">
        <f t="shared" si="4"/>
        <v>0</v>
      </c>
      <c r="T120" s="139" t="str">
        <f t="shared" si="4"/>
        <v>0</v>
      </c>
      <c r="U120" s="145"/>
      <c r="V120" s="138" t="str">
        <f t="shared" si="5"/>
        <v>0</v>
      </c>
      <c r="W120" s="138" t="str">
        <f t="shared" si="5"/>
        <v>0</v>
      </c>
      <c r="X120" s="145"/>
      <c r="Y120" s="138" t="str">
        <f t="shared" si="6"/>
        <v>0</v>
      </c>
      <c r="Z120" s="138" t="str">
        <f t="shared" si="6"/>
        <v>0</v>
      </c>
      <c r="AA120" s="145"/>
    </row>
    <row r="121" spans="1:27" s="2" customFormat="1" ht="18" customHeight="1">
      <c r="A121" s="548" t="s">
        <v>62</v>
      </c>
      <c r="B121" s="548"/>
      <c r="C121" s="548"/>
      <c r="D121" s="548"/>
      <c r="E121" s="548"/>
      <c r="F121" s="135"/>
      <c r="G121" s="136"/>
      <c r="H121" s="135"/>
      <c r="I121" s="137"/>
      <c r="J121" s="135"/>
      <c r="K121" s="136"/>
      <c r="L121" s="549"/>
      <c r="M121" s="550"/>
      <c r="N121" s="2" t="s">
        <v>63</v>
      </c>
      <c r="S121" s="138" t="str">
        <f t="shared" si="4"/>
        <v>0</v>
      </c>
      <c r="T121" s="139" t="str">
        <f t="shared" si="4"/>
        <v>0</v>
      </c>
      <c r="V121" s="138" t="str">
        <f t="shared" si="5"/>
        <v>0</v>
      </c>
      <c r="W121" s="138" t="str">
        <f t="shared" si="5"/>
        <v>0</v>
      </c>
      <c r="Y121" s="138" t="str">
        <f t="shared" si="6"/>
        <v>0</v>
      </c>
      <c r="Z121" s="138" t="str">
        <f t="shared" si="6"/>
        <v>0</v>
      </c>
    </row>
    <row r="122" spans="1:27" s="2" customFormat="1" ht="18" customHeight="1">
      <c r="A122" s="548" t="s">
        <v>64</v>
      </c>
      <c r="B122" s="548"/>
      <c r="C122" s="548"/>
      <c r="D122" s="548"/>
      <c r="E122" s="548"/>
      <c r="F122" s="135"/>
      <c r="G122" s="136"/>
      <c r="H122" s="135"/>
      <c r="I122" s="137"/>
      <c r="J122" s="135"/>
      <c r="K122" s="136"/>
      <c r="L122" s="445" t="str">
        <f>IF(H116+H117+H118+H121+H122+H123+H124+H125+H126+H129+H131=0,"",IF(H116=0,IF(H117+H118+H121+H122+H123+H124+H125+H126+H129+H120&gt;0,"Attenzione Zero Impiegati/Intermedi M full-time in B.2!",""),IF(H117+H118+H121+H122+H123+H124+H125+H126=0,"Nessuna assenza per Impiegati/Intermedi M?","")))</f>
        <v/>
      </c>
      <c r="M122" s="536"/>
      <c r="N122" s="2" t="s">
        <v>65</v>
      </c>
      <c r="S122" s="138" t="str">
        <f t="shared" si="4"/>
        <v>0</v>
      </c>
      <c r="T122" s="139" t="str">
        <f t="shared" si="4"/>
        <v>0</v>
      </c>
      <c r="V122" s="138" t="str">
        <f t="shared" si="5"/>
        <v>0</v>
      </c>
      <c r="W122" s="138" t="str">
        <f t="shared" si="5"/>
        <v>0</v>
      </c>
      <c r="Y122" s="138" t="str">
        <f t="shared" si="6"/>
        <v>0</v>
      </c>
      <c r="Z122" s="138" t="str">
        <f t="shared" si="6"/>
        <v>0</v>
      </c>
    </row>
    <row r="123" spans="1:27" s="2" customFormat="1" ht="18" hidden="1" customHeight="1">
      <c r="A123" s="146" t="s">
        <v>66</v>
      </c>
      <c r="B123" s="146"/>
      <c r="C123" s="146"/>
      <c r="D123" s="146"/>
      <c r="E123" s="146"/>
      <c r="F123" s="147"/>
      <c r="G123" s="147"/>
      <c r="H123" s="147"/>
      <c r="I123" s="147"/>
      <c r="J123" s="147"/>
      <c r="K123" s="148"/>
      <c r="L123" s="149"/>
      <c r="M123" s="150"/>
      <c r="N123" s="2" t="s">
        <v>60</v>
      </c>
      <c r="O123" s="151"/>
      <c r="P123" s="152"/>
      <c r="Q123" s="152"/>
      <c r="R123" s="145"/>
      <c r="S123" s="138" t="str">
        <f t="shared" si="4"/>
        <v>0</v>
      </c>
      <c r="T123" s="139" t="str">
        <f t="shared" si="4"/>
        <v>0</v>
      </c>
      <c r="U123" s="152"/>
      <c r="V123" s="138" t="str">
        <f t="shared" si="5"/>
        <v>0</v>
      </c>
      <c r="W123" s="138" t="str">
        <f t="shared" si="5"/>
        <v>0</v>
      </c>
      <c r="X123" s="152"/>
      <c r="Y123" s="138" t="str">
        <f t="shared" si="6"/>
        <v>0</v>
      </c>
      <c r="Z123" s="138" t="str">
        <f t="shared" si="6"/>
        <v>0</v>
      </c>
      <c r="AA123" s="152"/>
    </row>
    <row r="124" spans="1:27" s="2" customFormat="1" ht="18" customHeight="1">
      <c r="A124" s="548" t="s">
        <v>67</v>
      </c>
      <c r="B124" s="548"/>
      <c r="C124" s="548"/>
      <c r="D124" s="548"/>
      <c r="E124" s="548"/>
      <c r="F124" s="135"/>
      <c r="G124" s="136"/>
      <c r="H124" s="135"/>
      <c r="I124" s="137"/>
      <c r="J124" s="135"/>
      <c r="K124" s="136"/>
      <c r="L124" s="445" t="str">
        <f>IF(I116+I117+I118+I121+I122+I123+I124+I125+I126+I129+I131=0,"",IF(I116=0,IF(I117+I118+I121+I122+I123+I124+I125+I126+I129+I120&gt;0,"Attenzione Zero Impiegati/Intermedi F full-time in B.2!",""),IF(I117+I118+I121+I122+I123+I124+I125+I126=0,"Nessuna assenza per Impiegati/Intermedi F?","")))</f>
        <v/>
      </c>
      <c r="M124" s="536"/>
      <c r="N124" s="2" t="s">
        <v>68</v>
      </c>
      <c r="R124" s="3"/>
      <c r="S124" s="138" t="str">
        <f t="shared" si="4"/>
        <v>0</v>
      </c>
      <c r="T124" s="139" t="str">
        <f t="shared" si="4"/>
        <v>0</v>
      </c>
      <c r="V124" s="138" t="str">
        <f t="shared" si="5"/>
        <v>0</v>
      </c>
      <c r="W124" s="138" t="str">
        <f t="shared" si="5"/>
        <v>0</v>
      </c>
      <c r="Y124" s="138" t="str">
        <f t="shared" si="6"/>
        <v>0</v>
      </c>
      <c r="Z124" s="138" t="str">
        <f t="shared" si="6"/>
        <v>0</v>
      </c>
    </row>
    <row r="125" spans="1:27" s="2" customFormat="1" ht="18" customHeight="1">
      <c r="A125" s="477" t="s">
        <v>69</v>
      </c>
      <c r="B125" s="477"/>
      <c r="C125" s="477"/>
      <c r="D125" s="477"/>
      <c r="E125" s="543"/>
      <c r="F125" s="135"/>
      <c r="G125" s="136"/>
      <c r="H125" s="135"/>
      <c r="I125" s="137"/>
      <c r="J125" s="135"/>
      <c r="K125" s="136"/>
      <c r="L125" s="445" t="str">
        <f>IF(J116+J117+J118+J121+J122+J123+J124+J125+J126+J129+J131=0,"",IF(J116=0,IF(J117+J118+J121+J122+J123+J124+J125+J126+J129+J120&gt;0,"Attenzione Zero Operai M full-time in B.2!",""),IF(J117+J118+J121+J122+J123+J124+J125+J126=0,"Nessuna assenza per Operai M?","")))</f>
        <v/>
      </c>
      <c r="M125" s="536"/>
      <c r="N125" s="2" t="s">
        <v>70</v>
      </c>
      <c r="R125" s="3"/>
      <c r="S125" s="138" t="str">
        <f t="shared" si="4"/>
        <v>0</v>
      </c>
      <c r="T125" s="139" t="str">
        <f t="shared" si="4"/>
        <v>0</v>
      </c>
      <c r="V125" s="138" t="str">
        <f t="shared" si="5"/>
        <v>0</v>
      </c>
      <c r="W125" s="138" t="str">
        <f t="shared" si="5"/>
        <v>0</v>
      </c>
      <c r="Y125" s="138" t="str">
        <f t="shared" si="6"/>
        <v>0</v>
      </c>
      <c r="Z125" s="138" t="str">
        <f t="shared" si="6"/>
        <v>0</v>
      </c>
    </row>
    <row r="126" spans="1:27" s="2" customFormat="1" ht="18" customHeight="1">
      <c r="A126" s="544" t="s">
        <v>71</v>
      </c>
      <c r="B126" s="545"/>
      <c r="C126" s="545"/>
      <c r="D126" s="545"/>
      <c r="E126" s="545"/>
      <c r="F126" s="153"/>
      <c r="G126" s="136"/>
      <c r="H126" s="135"/>
      <c r="I126" s="137"/>
      <c r="J126" s="135"/>
      <c r="K126" s="136"/>
      <c r="L126" s="445" t="str">
        <f>IF(K116+K117+K118+K121+K122+K123+K124+K125+K126+K129+K131=0,"",IF(K116=0,IF(K117+K118+K121+K122+K123+K124+K125+K126+K129+K120&gt;0,"Attenzione Zero Operai F full-time in B.2!",""),IF(K117+K118+K121+K122+K123+K124+K125+K126=0,"Nessuna assenza per Operai F?","")))</f>
        <v/>
      </c>
      <c r="M126" s="536"/>
      <c r="N126" s="2" t="s">
        <v>72</v>
      </c>
      <c r="R126" s="3"/>
      <c r="S126" s="138" t="str">
        <f t="shared" si="4"/>
        <v>0</v>
      </c>
      <c r="T126" s="139" t="str">
        <f t="shared" si="4"/>
        <v>0</v>
      </c>
      <c r="V126" s="138" t="str">
        <f t="shared" si="5"/>
        <v>0</v>
      </c>
      <c r="W126" s="138" t="str">
        <f t="shared" si="5"/>
        <v>0</v>
      </c>
      <c r="Y126" s="138" t="str">
        <f t="shared" si="6"/>
        <v>0</v>
      </c>
      <c r="Z126" s="138" t="str">
        <f t="shared" si="6"/>
        <v>0</v>
      </c>
    </row>
    <row r="127" spans="1:27" s="2" customFormat="1" ht="18" hidden="1" customHeight="1">
      <c r="A127" s="546" t="s">
        <v>73</v>
      </c>
      <c r="B127" s="547"/>
      <c r="C127" s="547"/>
      <c r="D127" s="547"/>
      <c r="E127" s="547"/>
      <c r="F127" s="140"/>
      <c r="G127" s="141"/>
      <c r="H127" s="140"/>
      <c r="I127" s="140"/>
      <c r="J127" s="140"/>
      <c r="K127" s="141"/>
      <c r="L127" s="63"/>
      <c r="M127" s="63"/>
      <c r="N127" s="2" t="s">
        <v>60</v>
      </c>
      <c r="O127" s="154"/>
      <c r="P127" s="154"/>
      <c r="R127" s="3"/>
      <c r="S127" s="138" t="str">
        <f t="shared" si="4"/>
        <v>0</v>
      </c>
      <c r="T127" s="139" t="str">
        <f t="shared" si="4"/>
        <v>0</v>
      </c>
      <c r="V127" s="138" t="str">
        <f t="shared" si="5"/>
        <v>0</v>
      </c>
      <c r="W127" s="138" t="str">
        <f t="shared" si="5"/>
        <v>0</v>
      </c>
      <c r="Y127" s="138" t="str">
        <f t="shared" si="6"/>
        <v>0</v>
      </c>
      <c r="Z127" s="138" t="str">
        <f t="shared" si="6"/>
        <v>0</v>
      </c>
    </row>
    <row r="128" spans="1:27" s="2" customFormat="1" ht="18" hidden="1" customHeight="1">
      <c r="A128" s="546" t="s">
        <v>74</v>
      </c>
      <c r="B128" s="547"/>
      <c r="C128" s="547"/>
      <c r="D128" s="547"/>
      <c r="E128" s="547"/>
      <c r="F128" s="140"/>
      <c r="G128" s="141"/>
      <c r="H128" s="140"/>
      <c r="I128" s="140"/>
      <c r="J128" s="140"/>
      <c r="K128" s="141"/>
      <c r="L128" s="63"/>
      <c r="M128" s="63"/>
      <c r="N128" s="2" t="s">
        <v>60</v>
      </c>
      <c r="O128" s="154"/>
      <c r="P128" s="154"/>
      <c r="R128" s="3"/>
      <c r="S128" s="138" t="str">
        <f t="shared" si="4"/>
        <v>0</v>
      </c>
      <c r="T128" s="139" t="str">
        <f t="shared" si="4"/>
        <v>0</v>
      </c>
      <c r="V128" s="138" t="str">
        <f t="shared" si="5"/>
        <v>0</v>
      </c>
      <c r="W128" s="138" t="str">
        <f t="shared" si="5"/>
        <v>0</v>
      </c>
      <c r="Y128" s="138" t="str">
        <f t="shared" si="6"/>
        <v>0</v>
      </c>
      <c r="Z128" s="138" t="str">
        <f t="shared" si="6"/>
        <v>0</v>
      </c>
    </row>
    <row r="129" spans="1:27" s="2" customFormat="1" ht="18" customHeight="1">
      <c r="A129" s="554" t="s">
        <v>75</v>
      </c>
      <c r="B129" s="555"/>
      <c r="C129" s="555"/>
      <c r="D129" s="555"/>
      <c r="E129" s="555"/>
      <c r="F129" s="155"/>
      <c r="G129" s="137"/>
      <c r="H129" s="155"/>
      <c r="I129" s="155"/>
      <c r="J129" s="155"/>
      <c r="K129" s="137"/>
      <c r="L129" s="63"/>
      <c r="M129" s="156"/>
      <c r="N129" s="2" t="s">
        <v>76</v>
      </c>
      <c r="O129" s="96"/>
      <c r="P129" s="96"/>
      <c r="R129" s="3"/>
      <c r="S129" s="138" t="str">
        <f>IF(S$113&gt;0,+F129/S$113/8,"0")</f>
        <v>0</v>
      </c>
      <c r="T129" s="139" t="str">
        <f>IF(T$113&gt;0,+G129/T$113/8,"0")</f>
        <v>0</v>
      </c>
      <c r="V129" s="138" t="str">
        <f t="shared" si="5"/>
        <v>0</v>
      </c>
      <c r="W129" s="138" t="str">
        <f t="shared" si="5"/>
        <v>0</v>
      </c>
      <c r="Y129" s="138" t="str">
        <f t="shared" si="6"/>
        <v>0</v>
      </c>
      <c r="Z129" s="138" t="str">
        <f t="shared" si="6"/>
        <v>0</v>
      </c>
    </row>
    <row r="130" spans="1:27" s="2" customFormat="1" ht="18" hidden="1" customHeight="1">
      <c r="A130" s="146" t="s">
        <v>77</v>
      </c>
      <c r="B130" s="146"/>
      <c r="C130" s="146"/>
      <c r="D130" s="146"/>
      <c r="E130" s="157"/>
      <c r="F130" s="158"/>
      <c r="G130" s="158"/>
      <c r="H130" s="158"/>
      <c r="I130" s="158"/>
      <c r="J130" s="158"/>
      <c r="K130" s="159"/>
      <c r="L130" s="63"/>
      <c r="M130" s="63"/>
      <c r="N130" s="2" t="s">
        <v>60</v>
      </c>
      <c r="O130" s="160"/>
      <c r="P130" s="160"/>
      <c r="Q130" s="161"/>
      <c r="R130" s="161"/>
      <c r="S130" s="138" t="str">
        <f t="shared" ref="S130" si="7">IF(S$113&gt;0,+F130/S$113,"0")</f>
        <v>0</v>
      </c>
    </row>
    <row r="131" spans="1:27" s="2" customFormat="1" ht="22.2" customHeight="1">
      <c r="A131" s="535" t="s">
        <v>78</v>
      </c>
      <c r="B131" s="535"/>
      <c r="C131" s="535"/>
      <c r="D131" s="535"/>
      <c r="E131" s="556"/>
      <c r="F131" s="162"/>
      <c r="G131" s="162"/>
      <c r="H131" s="153"/>
      <c r="I131" s="137"/>
      <c r="J131" s="135"/>
      <c r="K131" s="136"/>
      <c r="L131" s="63"/>
      <c r="M131" s="63"/>
      <c r="N131" s="2" t="s">
        <v>79</v>
      </c>
      <c r="O131" s="163"/>
      <c r="R131" s="3"/>
      <c r="S131" s="138"/>
      <c r="T131" s="138"/>
      <c r="V131" s="138" t="str">
        <f>IF(V$113&gt;0,+H131/V$113,"0")</f>
        <v>0</v>
      </c>
      <c r="W131" s="138" t="str">
        <f>IF(W$113&gt;0,+I131/W$113,"0")</f>
        <v>0</v>
      </c>
      <c r="Y131" s="138" t="str">
        <f>IF(Y$113&gt;0,+J131/Y$113,"0")</f>
        <v>0</v>
      </c>
      <c r="Z131" s="138" t="str">
        <f>IF(Z$113&gt;0,+K131/Z$113,"0")</f>
        <v>0</v>
      </c>
    </row>
    <row r="132" spans="1:27" s="33" customFormat="1" ht="18" hidden="1" customHeight="1">
      <c r="A132" s="557" t="s">
        <v>80</v>
      </c>
      <c r="B132" s="557"/>
      <c r="C132" s="557"/>
      <c r="D132" s="557"/>
      <c r="E132" s="558"/>
      <c r="F132" s="164"/>
      <c r="G132" s="165"/>
      <c r="H132" s="164"/>
      <c r="I132" s="164"/>
      <c r="J132" s="164"/>
      <c r="K132" s="165"/>
      <c r="L132" s="63"/>
      <c r="M132" s="63"/>
      <c r="N132" s="3" t="s">
        <v>81</v>
      </c>
      <c r="O132" s="154"/>
      <c r="P132" s="154"/>
      <c r="R132" s="3"/>
    </row>
    <row r="133" spans="1:27" s="2" customFormat="1" ht="18" hidden="1" customHeight="1">
      <c r="A133" s="557" t="s">
        <v>82</v>
      </c>
      <c r="B133" s="557"/>
      <c r="C133" s="557"/>
      <c r="D133" s="557"/>
      <c r="E133" s="558"/>
      <c r="F133" s="164"/>
      <c r="G133" s="165"/>
      <c r="H133" s="164"/>
      <c r="I133" s="164"/>
      <c r="J133" s="164"/>
      <c r="K133" s="165"/>
      <c r="L133" s="63"/>
      <c r="M133" s="63"/>
      <c r="N133" s="166" t="s">
        <v>81</v>
      </c>
      <c r="O133" s="167"/>
      <c r="P133" s="167"/>
      <c r="R133" s="3"/>
    </row>
    <row r="134" spans="1:27" s="2" customFormat="1" ht="18" customHeight="1">
      <c r="A134" s="12"/>
      <c r="B134" s="12"/>
      <c r="C134" s="12"/>
      <c r="D134" s="12"/>
      <c r="E134" s="12"/>
      <c r="F134" s="12"/>
      <c r="G134" s="12"/>
      <c r="H134" s="12"/>
      <c r="I134" s="19"/>
      <c r="J134" s="12"/>
      <c r="K134" s="12"/>
      <c r="L134" s="63"/>
      <c r="M134" s="63"/>
      <c r="N134" s="168" t="s">
        <v>83</v>
      </c>
      <c r="O134" s="169"/>
      <c r="P134" s="170" t="str">
        <f>IF(P113&gt;0,+(S134*S113+V134*V113+Y134*Y113)/P113,"0")</f>
        <v>0</v>
      </c>
      <c r="Q134" s="170" t="str">
        <f>IF(Q113&gt;0,+(T134*T113+W134*W113+Z134*Z113)/Q113,"0")</f>
        <v>0</v>
      </c>
      <c r="R134" s="170" t="str">
        <f>IF(P113&gt;0,IF(Q113&gt;0,+R116/R114,P134),Q134)</f>
        <v>0</v>
      </c>
      <c r="S134" s="170" t="str">
        <f>IF(S113&gt;0,+S116/S114,"0")</f>
        <v>0</v>
      </c>
      <c r="T134" s="170" t="str">
        <f>IF(T113&gt;0,+T116/T114,"0")</f>
        <v>0</v>
      </c>
      <c r="U134" s="170" t="str">
        <f>IF(S113&gt;0,IF(T113&gt;0,+U116/U114,S134),T134)</f>
        <v>0</v>
      </c>
      <c r="V134" s="170" t="str">
        <f>IF(V113&gt;0,+V116/V114,"0")</f>
        <v>0</v>
      </c>
      <c r="W134" s="170" t="str">
        <f>IF(W113&gt;0,+W116/W114,"0")</f>
        <v>0</v>
      </c>
      <c r="X134" s="170" t="str">
        <f>IF(V113&gt;0,IF(W113&gt;0,+X116/X114,V134),W134)</f>
        <v>0</v>
      </c>
      <c r="Y134" s="170" t="str">
        <f>IF(Y113&gt;0,+Y116/Y114,"0")</f>
        <v>0</v>
      </c>
      <c r="Z134" s="170" t="str">
        <f>IF(Z113&gt;0,+Z116/Z114,"0")</f>
        <v>0</v>
      </c>
      <c r="AA134" s="170" t="str">
        <f>IF(Y113&gt;0,IF(Z113&gt;0,+AA116/AA114,Y134),Z134)</f>
        <v>0</v>
      </c>
    </row>
    <row r="135" spans="1:27" s="2" customFormat="1" ht="26.4" customHeight="1">
      <c r="A135" s="559" t="s">
        <v>84</v>
      </c>
      <c r="B135" s="559"/>
      <c r="C135" s="559"/>
      <c r="D135" s="559"/>
      <c r="E135" s="559"/>
      <c r="F135" s="559"/>
      <c r="G135" s="559"/>
      <c r="H135" s="559"/>
      <c r="I135" s="559"/>
      <c r="J135" s="559"/>
      <c r="K135" s="559"/>
      <c r="L135" s="9"/>
      <c r="M135" s="9"/>
      <c r="N135" s="1" t="s">
        <v>85</v>
      </c>
      <c r="O135" s="33"/>
      <c r="R135" s="3"/>
    </row>
    <row r="136" spans="1:27" s="2" customFormat="1" ht="18" customHeight="1">
      <c r="A136" s="560" t="s">
        <v>86</v>
      </c>
      <c r="B136" s="560"/>
      <c r="C136" s="560"/>
      <c r="D136" s="560"/>
      <c r="E136" s="560"/>
      <c r="F136" s="560"/>
      <c r="G136" s="560"/>
      <c r="H136" s="560"/>
      <c r="I136" s="560"/>
      <c r="J136" s="560"/>
      <c r="K136" s="560"/>
      <c r="L136" s="9"/>
      <c r="M136" s="9"/>
      <c r="N136" s="16"/>
      <c r="O136" s="33"/>
      <c r="R136" s="3"/>
    </row>
    <row r="137" spans="1:27" s="2" customFormat="1" ht="26.4" customHeight="1">
      <c r="A137" s="563" t="s">
        <v>87</v>
      </c>
      <c r="B137" s="563"/>
      <c r="C137" s="563"/>
      <c r="D137" s="563"/>
      <c r="E137" s="563"/>
      <c r="F137" s="563"/>
      <c r="G137" s="563"/>
      <c r="H137" s="563"/>
      <c r="I137" s="563"/>
      <c r="J137" s="563"/>
      <c r="K137" s="563"/>
      <c r="L137" s="9"/>
      <c r="M137" s="9"/>
      <c r="N137" s="16"/>
      <c r="O137" s="33"/>
      <c r="R137" s="3"/>
    </row>
    <row r="138" spans="1:27" s="2" customFormat="1" ht="18" customHeight="1">
      <c r="A138" s="563" t="s">
        <v>88</v>
      </c>
      <c r="B138" s="563"/>
      <c r="C138" s="563"/>
      <c r="D138" s="563"/>
      <c r="E138" s="563"/>
      <c r="F138" s="563"/>
      <c r="G138" s="563"/>
      <c r="H138" s="563"/>
      <c r="I138" s="563"/>
      <c r="J138" s="563"/>
      <c r="K138" s="563"/>
      <c r="L138" s="9"/>
      <c r="M138" s="9"/>
      <c r="N138" s="16"/>
      <c r="O138" s="33"/>
      <c r="R138" s="3"/>
    </row>
    <row r="139" spans="1:27" s="2" customFormat="1" ht="29.25" customHeight="1">
      <c r="A139" s="563" t="s">
        <v>89</v>
      </c>
      <c r="B139" s="563"/>
      <c r="C139" s="563"/>
      <c r="D139" s="563"/>
      <c r="E139" s="563"/>
      <c r="F139" s="563"/>
      <c r="G139" s="563"/>
      <c r="H139" s="563"/>
      <c r="I139" s="563"/>
      <c r="J139" s="563"/>
      <c r="K139" s="563"/>
      <c r="L139" s="9"/>
      <c r="M139" s="9"/>
      <c r="N139" s="16"/>
      <c r="O139" s="33"/>
      <c r="R139" s="3"/>
    </row>
    <row r="140" spans="1:27" s="2" customFormat="1" ht="19.5" customHeight="1">
      <c r="A140" s="563" t="s">
        <v>90</v>
      </c>
      <c r="B140" s="563"/>
      <c r="C140" s="563"/>
      <c r="D140" s="563"/>
      <c r="E140" s="563"/>
      <c r="F140" s="563"/>
      <c r="G140" s="563"/>
      <c r="H140" s="563"/>
      <c r="I140" s="563"/>
      <c r="J140" s="563"/>
      <c r="K140" s="563"/>
      <c r="L140" s="9"/>
      <c r="M140" s="9"/>
      <c r="N140" s="16"/>
      <c r="O140" s="33"/>
      <c r="R140" s="3"/>
    </row>
    <row r="141" spans="1:27" s="2" customFormat="1" ht="18" customHeight="1">
      <c r="A141" s="563" t="s">
        <v>642</v>
      </c>
      <c r="B141" s="563"/>
      <c r="C141" s="563"/>
      <c r="D141" s="563"/>
      <c r="E141" s="563"/>
      <c r="F141" s="563"/>
      <c r="G141" s="563"/>
      <c r="H141" s="563"/>
      <c r="I141" s="563"/>
      <c r="J141" s="563"/>
      <c r="K141" s="563"/>
      <c r="L141" s="9"/>
      <c r="M141" s="9"/>
      <c r="N141" s="16"/>
      <c r="O141" s="33"/>
      <c r="R141" s="3"/>
    </row>
    <row r="142" spans="1:27" s="2" customFormat="1" ht="15.75" customHeight="1">
      <c r="A142" s="564" t="s">
        <v>655</v>
      </c>
      <c r="B142" s="564"/>
      <c r="C142" s="564"/>
      <c r="D142" s="564"/>
      <c r="E142" s="564"/>
      <c r="F142" s="564"/>
      <c r="G142" s="564"/>
      <c r="H142" s="564"/>
      <c r="I142" s="564"/>
      <c r="J142" s="564"/>
      <c r="K142" s="564"/>
      <c r="L142" s="9"/>
      <c r="M142" s="9"/>
      <c r="N142" s="16"/>
      <c r="O142" s="33"/>
      <c r="R142" s="3"/>
    </row>
    <row r="143" spans="1:27" ht="15.75" customHeight="1">
      <c r="A143" s="43"/>
      <c r="B143" s="43"/>
      <c r="C143" s="43"/>
      <c r="D143" s="43"/>
      <c r="E143" s="43"/>
      <c r="F143" s="43"/>
      <c r="G143" s="43"/>
      <c r="H143" s="43"/>
      <c r="I143" s="48"/>
      <c r="J143" s="43"/>
      <c r="K143" s="43"/>
      <c r="L143" s="52"/>
      <c r="M143" s="52"/>
    </row>
    <row r="144" spans="1:27" s="42" customFormat="1" ht="14.4">
      <c r="A144" s="341"/>
      <c r="B144" s="342"/>
      <c r="C144" s="342"/>
      <c r="D144" s="343"/>
      <c r="E144" s="342"/>
      <c r="F144" s="342"/>
      <c r="G144" s="342"/>
      <c r="H144" s="342"/>
      <c r="I144" s="342"/>
      <c r="K144" s="344"/>
      <c r="L144" s="345"/>
      <c r="M144" s="345"/>
      <c r="N144" s="30"/>
      <c r="O144" s="30"/>
      <c r="P144" s="30"/>
      <c r="Q144" s="30"/>
      <c r="R144" s="30"/>
    </row>
    <row r="145" spans="1:18" s="2" customFormat="1" ht="36" customHeight="1">
      <c r="A145" s="500" t="s">
        <v>91</v>
      </c>
      <c r="B145" s="500"/>
      <c r="C145" s="500"/>
      <c r="D145" s="500"/>
      <c r="E145" s="500"/>
      <c r="F145" s="500"/>
      <c r="G145" s="500"/>
      <c r="H145" s="500"/>
      <c r="I145" s="500"/>
      <c r="J145" s="500"/>
      <c r="K145" s="500"/>
      <c r="L145" s="9"/>
      <c r="M145" s="9"/>
      <c r="N145" s="171"/>
      <c r="O145" s="172"/>
      <c r="R145" s="3"/>
    </row>
    <row r="146" spans="1:18" s="42" customFormat="1" ht="14.4" customHeight="1">
      <c r="A146" s="562" t="s">
        <v>671</v>
      </c>
      <c r="B146" s="562"/>
      <c r="C146" s="562"/>
      <c r="D146" s="562"/>
      <c r="E146" s="562"/>
      <c r="F146" s="562"/>
      <c r="G146" s="562"/>
      <c r="H146" s="562"/>
      <c r="I146" s="562"/>
      <c r="J146" s="562"/>
      <c r="K146" s="562"/>
      <c r="L146" s="345"/>
      <c r="M146" s="345"/>
      <c r="N146" s="30"/>
      <c r="O146" s="30"/>
      <c r="P146" s="30"/>
      <c r="Q146" s="30"/>
      <c r="R146" s="30"/>
    </row>
    <row r="147" spans="1:18" s="42" customFormat="1" ht="14.4">
      <c r="A147" s="94"/>
      <c r="B147" s="94"/>
      <c r="C147" s="94"/>
      <c r="D147" s="94"/>
      <c r="E147" s="94"/>
      <c r="F147" s="94"/>
      <c r="G147" s="94"/>
      <c r="H147" s="94"/>
      <c r="I147" s="94"/>
      <c r="J147" s="94"/>
      <c r="K147" s="94"/>
      <c r="L147" s="345"/>
      <c r="M147" s="345"/>
      <c r="N147" s="30"/>
      <c r="O147" s="30"/>
      <c r="P147" s="30"/>
      <c r="Q147" s="30"/>
      <c r="R147" s="30"/>
    </row>
    <row r="148" spans="1:18" s="42" customFormat="1" ht="30" customHeight="1">
      <c r="A148" s="561" t="s">
        <v>689</v>
      </c>
      <c r="B148" s="561"/>
      <c r="C148" s="561"/>
      <c r="D148" s="561"/>
      <c r="E148" s="561"/>
      <c r="F148" s="561"/>
      <c r="G148" s="561"/>
      <c r="H148" s="561"/>
      <c r="I148" s="561"/>
      <c r="J148" s="561"/>
      <c r="K148" s="561"/>
      <c r="L148" s="345"/>
      <c r="M148" s="345"/>
      <c r="N148" s="30"/>
      <c r="O148" s="30"/>
      <c r="P148" s="30"/>
      <c r="Q148" s="30"/>
      <c r="R148" s="30"/>
    </row>
    <row r="149" spans="1:18" s="42" customFormat="1" ht="21.75" customHeight="1">
      <c r="A149" s="551"/>
      <c r="B149" s="551"/>
      <c r="C149" s="551"/>
      <c r="D149" s="551"/>
      <c r="E149" s="551"/>
      <c r="F149" s="551"/>
      <c r="G149" s="551"/>
      <c r="H149" s="350" t="s">
        <v>11</v>
      </c>
      <c r="I149" s="45" t="b">
        <v>0</v>
      </c>
      <c r="J149" s="350" t="s">
        <v>12</v>
      </c>
      <c r="K149" s="45" t="b">
        <v>0</v>
      </c>
      <c r="L149" s="423" t="str">
        <f>IF(P149+Q149&gt;1,"Scegliere No o Sì","")</f>
        <v/>
      </c>
      <c r="M149" s="421"/>
      <c r="N149" s="38" t="str">
        <f>+IF(I149=TRUE,"1","0")</f>
        <v>0</v>
      </c>
      <c r="O149" s="38" t="str">
        <f>+IF(K149=TRUE,"1","0")</f>
        <v>0</v>
      </c>
      <c r="P149" s="53">
        <f>N149*1</f>
        <v>0</v>
      </c>
      <c r="Q149" s="53">
        <f>O149*1</f>
        <v>0</v>
      </c>
      <c r="R149" s="30"/>
    </row>
    <row r="150" spans="1:18" s="42" customFormat="1" ht="21.75" customHeight="1">
      <c r="A150" s="387"/>
      <c r="B150" s="387"/>
      <c r="C150" s="387"/>
      <c r="D150" s="387"/>
      <c r="E150" s="387"/>
      <c r="F150" s="387"/>
      <c r="G150" s="387"/>
      <c r="H150" s="350"/>
      <c r="I150" s="45"/>
      <c r="J150" s="350"/>
      <c r="K150" s="45"/>
      <c r="L150" s="390"/>
      <c r="M150" s="391"/>
      <c r="N150" s="38"/>
      <c r="O150" s="38"/>
      <c r="P150" s="3"/>
      <c r="Q150" s="3"/>
      <c r="R150" s="30"/>
    </row>
    <row r="151" spans="1:18" s="206" customFormat="1" ht="12" customHeight="1">
      <c r="A151" s="392" t="s">
        <v>688</v>
      </c>
      <c r="B151" s="181"/>
      <c r="C151" s="181"/>
      <c r="D151" s="181"/>
      <c r="E151" s="181"/>
      <c r="F151" s="181"/>
      <c r="G151" s="181"/>
      <c r="H151" s="181"/>
      <c r="I151" s="181"/>
      <c r="J151" s="181"/>
      <c r="K151" s="181"/>
      <c r="L151" s="173"/>
      <c r="M151" s="173"/>
      <c r="N151" s="175"/>
      <c r="O151" s="175"/>
      <c r="P151" s="175"/>
      <c r="Q151" s="175"/>
      <c r="R151" s="175"/>
    </row>
    <row r="152" spans="1:18" s="206" customFormat="1" ht="12" customHeight="1">
      <c r="A152" s="181"/>
      <c r="B152" s="181"/>
      <c r="C152" s="181"/>
      <c r="D152" s="181"/>
      <c r="E152" s="181"/>
      <c r="F152" s="181"/>
      <c r="G152" s="181"/>
      <c r="H152" s="181"/>
      <c r="I152" s="181"/>
      <c r="J152" s="181"/>
      <c r="K152" s="181"/>
      <c r="L152" s="173"/>
      <c r="M152" s="173"/>
      <c r="N152" s="175"/>
      <c r="O152" s="175"/>
      <c r="P152" s="175"/>
      <c r="Q152" s="175"/>
      <c r="R152" s="175"/>
    </row>
    <row r="153" spans="1:18" s="206" customFormat="1" ht="16.2" customHeight="1">
      <c r="A153" s="181"/>
      <c r="B153" s="181"/>
      <c r="C153" s="343" t="s">
        <v>656</v>
      </c>
      <c r="D153" s="181"/>
      <c r="E153" s="181"/>
      <c r="F153" s="45" t="b">
        <v>0</v>
      </c>
      <c r="I153" s="181"/>
      <c r="J153" s="181"/>
      <c r="K153" s="181"/>
      <c r="L153" s="552" t="str">
        <f>IF(O153+O154&gt;1,"Scegliere una sola opzione","")</f>
        <v/>
      </c>
      <c r="M153" s="553"/>
      <c r="N153" s="38" t="str">
        <f>+IF(F153=TRUE,"1","0")</f>
        <v>0</v>
      </c>
      <c r="O153" s="53">
        <f>N153*1</f>
        <v>0</v>
      </c>
      <c r="P153" s="175"/>
      <c r="Q153" s="175"/>
      <c r="R153" s="175"/>
    </row>
    <row r="154" spans="1:18" s="206" customFormat="1" ht="16.2" customHeight="1">
      <c r="A154" s="181"/>
      <c r="B154" s="181"/>
      <c r="C154" s="343" t="s">
        <v>672</v>
      </c>
      <c r="D154" s="181"/>
      <c r="E154" s="181"/>
      <c r="F154" s="45" t="b">
        <v>0</v>
      </c>
      <c r="I154" s="181"/>
      <c r="J154" s="181"/>
      <c r="K154" s="181"/>
      <c r="L154" s="552" t="str">
        <f>IF(O154+O155&gt;1,"Scegliere una sola opzione","")</f>
        <v/>
      </c>
      <c r="M154" s="553"/>
      <c r="N154" s="38" t="str">
        <f>+IF(F154=TRUE,"1","0")</f>
        <v>0</v>
      </c>
      <c r="O154" s="53">
        <f t="shared" ref="O154:O155" si="8">N154*1</f>
        <v>0</v>
      </c>
      <c r="P154" s="175"/>
      <c r="Q154" s="175"/>
      <c r="R154" s="175"/>
    </row>
    <row r="155" spans="1:18" s="206" customFormat="1" ht="16.2" customHeight="1">
      <c r="A155" s="181"/>
      <c r="B155" s="181"/>
      <c r="C155" s="343" t="s">
        <v>657</v>
      </c>
      <c r="D155" s="181"/>
      <c r="E155" s="181"/>
      <c r="F155" s="45" t="b">
        <v>0</v>
      </c>
      <c r="I155" s="181"/>
      <c r="J155" s="181"/>
      <c r="K155" s="181"/>
      <c r="L155" s="552" t="str">
        <f>IF(O153+O155&gt;1,"Scegliere una sola opzione","")</f>
        <v/>
      </c>
      <c r="M155" s="553"/>
      <c r="N155" s="38" t="str">
        <f>+IF(F155=TRUE,"1","0")</f>
        <v>0</v>
      </c>
      <c r="O155" s="53">
        <f t="shared" si="8"/>
        <v>0</v>
      </c>
      <c r="P155" s="175"/>
      <c r="Q155" s="175"/>
      <c r="R155" s="175"/>
    </row>
    <row r="156" spans="1:18" s="42" customFormat="1" ht="14.4">
      <c r="B156" s="48"/>
      <c r="C156" s="48"/>
      <c r="D156" s="48"/>
      <c r="E156" s="48"/>
      <c r="F156" s="48"/>
      <c r="G156" s="48"/>
      <c r="H156" s="48"/>
      <c r="I156" s="48"/>
      <c r="J156" s="48"/>
      <c r="K156" s="39"/>
      <c r="L156" s="345"/>
      <c r="M156" s="345"/>
      <c r="N156" s="30"/>
      <c r="O156" s="30"/>
      <c r="P156" s="30"/>
      <c r="Q156" s="30"/>
      <c r="R156" s="30"/>
    </row>
    <row r="157" spans="1:18" s="42" customFormat="1" ht="14.4">
      <c r="A157" s="392" t="s">
        <v>690</v>
      </c>
      <c r="B157" s="48"/>
      <c r="C157" s="48"/>
      <c r="D157" s="48"/>
      <c r="E157" s="48"/>
      <c r="F157" s="48"/>
      <c r="G157" s="48"/>
      <c r="H157" s="48"/>
      <c r="I157" s="48"/>
      <c r="J157" s="48"/>
      <c r="K157" s="48"/>
      <c r="L157" s="345"/>
      <c r="M157" s="345"/>
      <c r="N157" s="30"/>
      <c r="O157" s="30"/>
      <c r="P157" s="30"/>
      <c r="Q157" s="30"/>
      <c r="R157" s="30"/>
    </row>
    <row r="158" spans="1:18" s="42" customFormat="1" ht="21.75" customHeight="1">
      <c r="A158" s="551"/>
      <c r="B158" s="551"/>
      <c r="C158" s="551"/>
      <c r="D158" s="551"/>
      <c r="E158" s="551"/>
      <c r="F158" s="551"/>
      <c r="G158" s="551"/>
      <c r="H158" s="350" t="s">
        <v>11</v>
      </c>
      <c r="I158" s="45" t="b">
        <v>0</v>
      </c>
      <c r="J158" s="350" t="s">
        <v>12</v>
      </c>
      <c r="K158" s="45" t="b">
        <v>0</v>
      </c>
      <c r="L158" s="423" t="str">
        <f>IF(P158+Q158&gt;1,"Scegliere No o Sì","")</f>
        <v/>
      </c>
      <c r="M158" s="421"/>
      <c r="N158" s="38" t="str">
        <f>+IF(I158=TRUE,"1","0")</f>
        <v>0</v>
      </c>
      <c r="O158" s="38" t="str">
        <f>+IF(K158=TRUE,"1","0")</f>
        <v>0</v>
      </c>
      <c r="P158" s="53">
        <f>N158*1</f>
        <v>0</v>
      </c>
      <c r="Q158" s="53">
        <f>O158*1</f>
        <v>0</v>
      </c>
      <c r="R158" s="30"/>
    </row>
    <row r="159" spans="1:18" s="206" customFormat="1" ht="12" customHeight="1">
      <c r="A159" s="181"/>
      <c r="B159" s="181"/>
      <c r="C159" s="181"/>
      <c r="D159" s="181"/>
      <c r="E159" s="181"/>
      <c r="F159" s="181"/>
      <c r="G159" s="181"/>
      <c r="H159" s="181"/>
      <c r="I159" s="181"/>
      <c r="J159" s="181"/>
      <c r="K159" s="181"/>
      <c r="L159" s="173"/>
      <c r="M159" s="173"/>
      <c r="N159" s="175"/>
      <c r="O159" s="175"/>
      <c r="P159" s="175"/>
      <c r="Q159" s="175"/>
      <c r="R159" s="175"/>
    </row>
    <row r="160" spans="1:18" s="206" customFormat="1" ht="18.600000000000001" customHeight="1">
      <c r="A160" s="568" t="s">
        <v>691</v>
      </c>
      <c r="B160" s="568"/>
      <c r="C160" s="568"/>
      <c r="D160" s="568"/>
      <c r="E160" s="568"/>
      <c r="F160" s="568"/>
      <c r="G160" s="568"/>
      <c r="H160" s="568"/>
      <c r="I160" s="568"/>
      <c r="J160" s="568"/>
      <c r="K160" s="568"/>
      <c r="L160" s="173"/>
      <c r="M160" s="173"/>
      <c r="N160" s="175"/>
      <c r="O160" s="175"/>
      <c r="P160" s="175"/>
      <c r="Q160" s="175"/>
      <c r="R160" s="175"/>
    </row>
    <row r="161" spans="1:25" s="206" customFormat="1" ht="11.25" customHeight="1">
      <c r="A161" s="384"/>
      <c r="B161" s="384"/>
      <c r="C161" s="384"/>
      <c r="D161" s="384"/>
      <c r="E161" s="384"/>
      <c r="F161" s="384"/>
      <c r="G161" s="384"/>
      <c r="H161" s="384"/>
      <c r="I161" s="384"/>
      <c r="J161" s="384"/>
      <c r="K161" s="384"/>
      <c r="L161" s="173"/>
      <c r="M161" s="173"/>
      <c r="N161" s="175"/>
      <c r="O161" s="175"/>
      <c r="P161" s="175"/>
      <c r="Q161" s="175"/>
      <c r="R161" s="175"/>
    </row>
    <row r="162" spans="1:25" s="206" customFormat="1" ht="21" customHeight="1">
      <c r="A162" s="384"/>
      <c r="B162" s="569" t="s">
        <v>95</v>
      </c>
      <c r="C162" s="569"/>
      <c r="D162" s="569"/>
      <c r="E162" s="569"/>
      <c r="F162" s="569"/>
      <c r="G162" s="569"/>
      <c r="H162" s="393" t="s">
        <v>11</v>
      </c>
      <c r="I162" s="318" t="b">
        <v>0</v>
      </c>
      <c r="J162" s="393" t="s">
        <v>12</v>
      </c>
      <c r="K162" s="318" t="b">
        <v>0</v>
      </c>
      <c r="L162" s="394" t="str">
        <f>IF(P162+Q162&gt;1,"Scegliere No o Sì","")</f>
        <v/>
      </c>
      <c r="M162" s="394"/>
      <c r="N162" s="38" t="str">
        <f>+IF(I162=TRUE,"1","0")</f>
        <v>0</v>
      </c>
      <c r="O162" s="38" t="str">
        <f>+IF(K162=TRUE,"1","0")</f>
        <v>0</v>
      </c>
      <c r="P162" s="203">
        <f>N162*1</f>
        <v>0</v>
      </c>
      <c r="Q162" s="203">
        <f>O162*1</f>
        <v>0</v>
      </c>
      <c r="R162" s="175"/>
    </row>
    <row r="163" spans="1:25" s="206" customFormat="1" ht="33.6" customHeight="1">
      <c r="A163" s="384"/>
      <c r="B163" s="570" t="s">
        <v>96</v>
      </c>
      <c r="C163" s="571"/>
      <c r="D163" s="571"/>
      <c r="E163" s="571"/>
      <c r="F163" s="571"/>
      <c r="G163" s="572"/>
      <c r="H163" s="393" t="s">
        <v>11</v>
      </c>
      <c r="I163" s="318" t="b">
        <v>0</v>
      </c>
      <c r="J163" s="393" t="s">
        <v>12</v>
      </c>
      <c r="K163" s="318" t="b">
        <v>0</v>
      </c>
      <c r="L163" s="394" t="str">
        <f t="shared" ref="L163:L164" si="9">IF(P163+Q163&gt;1,"Scegliere No o Sì","")</f>
        <v/>
      </c>
      <c r="M163" s="394"/>
      <c r="N163" s="38" t="str">
        <f>+IF(I163=TRUE,"1","0")</f>
        <v>0</v>
      </c>
      <c r="O163" s="38" t="str">
        <f t="shared" ref="O163:O164" si="10">+IF(K163=TRUE,"1","0")</f>
        <v>0</v>
      </c>
      <c r="P163" s="203">
        <f t="shared" ref="P163:Q164" si="11">N163*1</f>
        <v>0</v>
      </c>
      <c r="Q163" s="203">
        <f t="shared" si="11"/>
        <v>0</v>
      </c>
      <c r="R163" s="175"/>
    </row>
    <row r="164" spans="1:25" s="206" customFormat="1" ht="20.399999999999999" customHeight="1">
      <c r="A164" s="204"/>
      <c r="B164" s="569" t="s">
        <v>97</v>
      </c>
      <c r="C164" s="569"/>
      <c r="D164" s="569"/>
      <c r="E164" s="569"/>
      <c r="F164" s="569"/>
      <c r="G164" s="569"/>
      <c r="H164" s="393" t="s">
        <v>11</v>
      </c>
      <c r="I164" s="318" t="b">
        <v>0</v>
      </c>
      <c r="J164" s="393" t="s">
        <v>12</v>
      </c>
      <c r="K164" s="318" t="b">
        <v>0</v>
      </c>
      <c r="L164" s="394" t="str">
        <f t="shared" si="9"/>
        <v/>
      </c>
      <c r="M164" s="394"/>
      <c r="N164" s="38" t="str">
        <f>+IF(I164=TRUE,"1","0")</f>
        <v>0</v>
      </c>
      <c r="O164" s="38" t="str">
        <f t="shared" si="10"/>
        <v>0</v>
      </c>
      <c r="P164" s="203">
        <f t="shared" si="11"/>
        <v>0</v>
      </c>
      <c r="Q164" s="203">
        <f t="shared" si="11"/>
        <v>0</v>
      </c>
      <c r="R164" s="175"/>
    </row>
    <row r="165" spans="1:25" s="206" customFormat="1" ht="12" customHeight="1">
      <c r="A165" s="181"/>
      <c r="B165" s="181"/>
      <c r="C165" s="181"/>
      <c r="D165" s="181"/>
      <c r="E165" s="181"/>
      <c r="F165" s="181"/>
      <c r="G165" s="233"/>
      <c r="H165" s="233"/>
      <c r="I165" s="181"/>
      <c r="J165" s="181"/>
      <c r="K165" s="181"/>
      <c r="L165" s="173"/>
      <c r="M165" s="173"/>
      <c r="N165" s="175"/>
      <c r="O165" s="175"/>
      <c r="P165" s="175"/>
      <c r="Q165" s="175"/>
      <c r="R165" s="175"/>
    </row>
    <row r="166" spans="1:25" s="190" customFormat="1" ht="68.25" customHeight="1">
      <c r="A166" s="573" t="s">
        <v>678</v>
      </c>
      <c r="B166" s="573"/>
      <c r="C166" s="573"/>
      <c r="D166" s="573"/>
      <c r="E166" s="573"/>
      <c r="F166" s="573"/>
      <c r="G166" s="573"/>
      <c r="H166" s="573"/>
      <c r="I166" s="573"/>
      <c r="J166" s="573"/>
      <c r="K166" s="573"/>
      <c r="L166" s="173"/>
      <c r="M166" s="173"/>
      <c r="N166" s="182"/>
      <c r="O166" s="182"/>
      <c r="P166" s="182"/>
      <c r="Q166" s="182"/>
      <c r="R166" s="182"/>
      <c r="S166" s="183"/>
      <c r="T166" s="183"/>
      <c r="U166" s="395"/>
    </row>
    <row r="167" spans="1:25" s="190" customFormat="1" ht="31.2" customHeight="1">
      <c r="A167" s="386"/>
      <c r="B167" s="185"/>
      <c r="C167" s="185"/>
      <c r="D167" s="574" t="s">
        <v>93</v>
      </c>
      <c r="E167" s="575"/>
      <c r="F167" s="575"/>
      <c r="G167" s="575"/>
      <c r="H167" s="386"/>
      <c r="I167" s="385"/>
      <c r="J167" s="386"/>
      <c r="K167" s="386"/>
      <c r="L167" s="382"/>
      <c r="M167" s="383"/>
      <c r="N167" s="186"/>
      <c r="O167" s="187"/>
      <c r="P167" s="186"/>
      <c r="Q167" s="186"/>
      <c r="R167" s="183"/>
      <c r="S167" s="183"/>
      <c r="T167" s="183"/>
      <c r="U167" s="395"/>
    </row>
    <row r="168" spans="1:25" s="190" customFormat="1" ht="18" customHeight="1">
      <c r="A168" s="19"/>
      <c r="B168" s="576" t="s">
        <v>35</v>
      </c>
      <c r="C168" s="577"/>
      <c r="D168" s="578"/>
      <c r="E168" s="579"/>
      <c r="F168" s="579"/>
      <c r="G168" s="579"/>
      <c r="H168" s="322" t="str">
        <f>IF(D168&gt;0, IF(H55+J55=0,"Attenzione Zero operai 2017 in B.2!",""),"")</f>
        <v/>
      </c>
      <c r="I168" s="19"/>
      <c r="J168" s="19"/>
      <c r="K168" s="19"/>
      <c r="L168" s="396"/>
      <c r="M168" s="396"/>
      <c r="N168" s="189"/>
      <c r="O168" s="187"/>
      <c r="P168" s="186"/>
    </row>
    <row r="169" spans="1:25" s="190" customFormat="1" ht="18" customHeight="1">
      <c r="A169" s="19"/>
      <c r="B169" s="580" t="s">
        <v>94</v>
      </c>
      <c r="C169" s="581"/>
      <c r="D169" s="582"/>
      <c r="E169" s="583"/>
      <c r="F169" s="583"/>
      <c r="G169" s="583"/>
      <c r="H169" s="322" t="str">
        <f>IF(D169&gt;0, IF(H53+J53+H54+J54=0,"Attenzione Zero impiegati/intermedi 2017 in B.2!",""),"")</f>
        <v/>
      </c>
      <c r="I169" s="322"/>
      <c r="J169" s="322"/>
      <c r="K169" s="322"/>
      <c r="L169" s="396"/>
      <c r="M169" s="396"/>
      <c r="N169" s="189"/>
      <c r="O169" s="191"/>
      <c r="P169" s="186"/>
    </row>
    <row r="170" spans="1:25" s="190" customFormat="1" ht="18" customHeight="1">
      <c r="A170" s="397"/>
      <c r="B170" s="433" t="s">
        <v>32</v>
      </c>
      <c r="C170" s="565"/>
      <c r="D170" s="566"/>
      <c r="E170" s="567"/>
      <c r="F170" s="567"/>
      <c r="G170" s="567"/>
      <c r="H170" s="322" t="str">
        <f>IF(D170&gt;0, IF(H52+J52=0,"Attenzione Zero quadri 2017 in B.2!",""),"")</f>
        <v/>
      </c>
      <c r="I170" s="323"/>
      <c r="J170" s="323"/>
      <c r="K170" s="398"/>
      <c r="L170" s="396"/>
      <c r="M170" s="396"/>
      <c r="N170" s="189"/>
      <c r="O170" s="186"/>
      <c r="P170" s="186"/>
    </row>
    <row r="171" spans="1:25" s="190" customFormat="1" ht="24" customHeight="1">
      <c r="A171" s="399"/>
      <c r="B171" s="400"/>
      <c r="C171" s="400"/>
      <c r="D171" s="195"/>
      <c r="E171" s="195"/>
      <c r="F171" s="195"/>
      <c r="G171" s="195"/>
      <c r="H171" s="196"/>
      <c r="I171" s="181"/>
      <c r="J171" s="181"/>
      <c r="K171" s="181"/>
      <c r="L171" s="396"/>
      <c r="M171" s="396"/>
      <c r="N171" s="189"/>
      <c r="O171" s="186"/>
      <c r="P171" s="186"/>
    </row>
    <row r="172" spans="1:25" s="176" customFormat="1" ht="31.95" customHeight="1">
      <c r="A172" s="589" t="s">
        <v>679</v>
      </c>
      <c r="B172" s="589"/>
      <c r="C172" s="589"/>
      <c r="D172" s="589"/>
      <c r="E172" s="589"/>
      <c r="F172" s="589"/>
      <c r="G172" s="589"/>
      <c r="H172" s="202" t="s">
        <v>11</v>
      </c>
      <c r="I172" s="45" t="b">
        <v>0</v>
      </c>
      <c r="J172" s="202" t="s">
        <v>12</v>
      </c>
      <c r="K172" s="50" t="b">
        <v>0</v>
      </c>
      <c r="L172" s="319" t="str">
        <f t="shared" ref="L172" si="12">IF(P172+Q172&gt;1,"Scegliere No o Sì","")</f>
        <v/>
      </c>
      <c r="M172" s="177"/>
      <c r="N172" s="46" t="str">
        <f>+IF(I172=TRUE,"1","0")</f>
        <v>0</v>
      </c>
      <c r="O172" s="46" t="str">
        <f>+IF(K172=TRUE,"1","0")</f>
        <v>0</v>
      </c>
      <c r="P172" s="47">
        <f>N172*1</f>
        <v>0</v>
      </c>
      <c r="Q172" s="47">
        <f>O172*1</f>
        <v>0</v>
      </c>
      <c r="R172" s="175"/>
    </row>
    <row r="173" spans="1:25" s="184" customFormat="1" ht="37.200000000000003" customHeight="1">
      <c r="A173" s="590" t="s">
        <v>643</v>
      </c>
      <c r="B173" s="590"/>
      <c r="C173" s="590"/>
      <c r="D173" s="590"/>
      <c r="E173" s="590"/>
      <c r="F173" s="590"/>
      <c r="G173" s="590"/>
      <c r="H173" s="590"/>
      <c r="I173" s="590"/>
      <c r="J173" s="590"/>
      <c r="K173" s="590"/>
      <c r="L173" s="188"/>
      <c r="M173" s="188"/>
      <c r="N173" s="189"/>
      <c r="O173" s="192"/>
      <c r="P173" s="192"/>
      <c r="R173" s="190"/>
    </row>
    <row r="174" spans="1:25" s="211" customFormat="1" ht="24.75" customHeight="1">
      <c r="A174" s="591"/>
      <c r="B174" s="207"/>
      <c r="C174" s="207"/>
      <c r="D174" s="207"/>
      <c r="E174" s="592" t="s">
        <v>98</v>
      </c>
      <c r="F174" s="592" t="s">
        <v>99</v>
      </c>
      <c r="G174" s="592"/>
      <c r="H174" s="592"/>
      <c r="I174" s="592"/>
      <c r="J174" s="592"/>
      <c r="K174" s="593" t="s">
        <v>644</v>
      </c>
      <c r="L174" s="208"/>
      <c r="M174" s="208"/>
      <c r="N174" s="209"/>
      <c r="O174" s="210"/>
      <c r="P174" s="210"/>
      <c r="R174" s="212"/>
    </row>
    <row r="175" spans="1:25" s="211" customFormat="1" ht="41.4" customHeight="1">
      <c r="A175" s="591"/>
      <c r="B175" s="207"/>
      <c r="C175" s="207"/>
      <c r="D175" s="207"/>
      <c r="E175" s="592"/>
      <c r="F175" s="213" t="s">
        <v>100</v>
      </c>
      <c r="G175" s="594" t="s">
        <v>101</v>
      </c>
      <c r="H175" s="594"/>
      <c r="I175" s="594" t="s">
        <v>102</v>
      </c>
      <c r="J175" s="594"/>
      <c r="K175" s="593"/>
      <c r="L175" s="208"/>
      <c r="M175" s="208"/>
      <c r="N175" s="212"/>
      <c r="O175" s="201"/>
      <c r="P175" s="212"/>
      <c r="Q175" s="212"/>
      <c r="R175" s="212"/>
      <c r="W175" s="214"/>
      <c r="X175" s="212"/>
      <c r="Y175" s="212"/>
    </row>
    <row r="176" spans="1:25" s="211" customFormat="1" ht="18" customHeight="1">
      <c r="A176" s="584" t="s">
        <v>103</v>
      </c>
      <c r="B176" s="585"/>
      <c r="C176" s="585"/>
      <c r="D176" s="586"/>
      <c r="E176" s="215" t="b">
        <v>0</v>
      </c>
      <c r="F176" s="216" t="b">
        <v>0</v>
      </c>
      <c r="G176" s="587" t="b">
        <v>0</v>
      </c>
      <c r="H176" s="587"/>
      <c r="I176" s="587" t="b">
        <v>0</v>
      </c>
      <c r="J176" s="587"/>
      <c r="K176" s="324"/>
      <c r="L176" s="327" t="str">
        <f>IF(O176+P176+Q176+K176&gt;0, IF(P$172=1,"Attenzione servizi di welfare assenti",""),"")</f>
        <v/>
      </c>
      <c r="M176" s="217"/>
      <c r="N176" s="320" t="str">
        <f>+IF(E176=TRUE,"1","0")</f>
        <v>0</v>
      </c>
      <c r="O176" s="320" t="str">
        <f>+IF(F176=TRUE,"1","0")</f>
        <v>0</v>
      </c>
      <c r="P176" s="320" t="str">
        <f t="shared" ref="O176:P185" si="13">+IF(G176=TRUE,"1","0")</f>
        <v>0</v>
      </c>
      <c r="Q176" s="320" t="str">
        <f>+IF(I176=TRUE,"1","0")</f>
        <v>0</v>
      </c>
      <c r="R176" s="212"/>
      <c r="S176" s="321">
        <f>N176*1</f>
        <v>0</v>
      </c>
      <c r="T176" s="321">
        <f t="shared" ref="T176:V185" si="14">O176*1</f>
        <v>0</v>
      </c>
      <c r="U176" s="321">
        <f t="shared" si="14"/>
        <v>0</v>
      </c>
      <c r="V176" s="321">
        <f t="shared" si="14"/>
        <v>0</v>
      </c>
      <c r="W176" s="212"/>
      <c r="X176" s="212"/>
      <c r="Y176" s="212"/>
    </row>
    <row r="177" spans="1:25" s="211" customFormat="1" ht="18" customHeight="1">
      <c r="A177" s="584" t="s">
        <v>104</v>
      </c>
      <c r="B177" s="585"/>
      <c r="C177" s="585"/>
      <c r="D177" s="586"/>
      <c r="E177" s="220" t="b">
        <v>0</v>
      </c>
      <c r="F177" s="221" t="b">
        <v>0</v>
      </c>
      <c r="G177" s="588" t="b">
        <v>0</v>
      </c>
      <c r="H177" s="588"/>
      <c r="I177" s="588" t="b">
        <v>0</v>
      </c>
      <c r="J177" s="588"/>
      <c r="K177" s="325"/>
      <c r="L177" s="327" t="str">
        <f t="shared" ref="L177:L185" si="15">IF(O177+P177+Q177+K177&gt;0, IF(P$172=1,"Attenzione servizi di welfare assenti",""),"")</f>
        <v/>
      </c>
      <c r="M177" s="217"/>
      <c r="N177" s="320" t="str">
        <f t="shared" ref="N177:N185" si="16">+IF(E177=TRUE,"1","0")</f>
        <v>0</v>
      </c>
      <c r="O177" s="320" t="str">
        <f t="shared" si="13"/>
        <v>0</v>
      </c>
      <c r="P177" s="320" t="str">
        <f>+IF(G177=TRUE,"1","0")</f>
        <v>0</v>
      </c>
      <c r="Q177" s="320" t="str">
        <f t="shared" ref="Q177:Q185" si="17">+IF(I177=TRUE,"1","0")</f>
        <v>0</v>
      </c>
      <c r="R177" s="212"/>
      <c r="S177" s="321">
        <f t="shared" ref="S177:S185" si="18">N177*1</f>
        <v>0</v>
      </c>
      <c r="T177" s="321">
        <f t="shared" si="14"/>
        <v>0</v>
      </c>
      <c r="U177" s="321">
        <f t="shared" si="14"/>
        <v>0</v>
      </c>
      <c r="V177" s="321">
        <f t="shared" si="14"/>
        <v>0</v>
      </c>
      <c r="W177" s="212"/>
      <c r="X177" s="212"/>
      <c r="Y177" s="212"/>
    </row>
    <row r="178" spans="1:25" s="211" customFormat="1" ht="18" customHeight="1">
      <c r="A178" s="584" t="s">
        <v>105</v>
      </c>
      <c r="B178" s="585"/>
      <c r="C178" s="585"/>
      <c r="D178" s="586"/>
      <c r="E178" s="220" t="b">
        <v>0</v>
      </c>
      <c r="F178" s="221" t="b">
        <v>0</v>
      </c>
      <c r="G178" s="588" t="b">
        <v>0</v>
      </c>
      <c r="H178" s="588"/>
      <c r="I178" s="588" t="b">
        <v>0</v>
      </c>
      <c r="J178" s="588"/>
      <c r="K178" s="325"/>
      <c r="L178" s="327" t="str">
        <f t="shared" si="15"/>
        <v/>
      </c>
      <c r="M178" s="208"/>
      <c r="N178" s="320" t="str">
        <f t="shared" si="16"/>
        <v>0</v>
      </c>
      <c r="O178" s="320" t="str">
        <f t="shared" si="13"/>
        <v>0</v>
      </c>
      <c r="P178" s="320" t="str">
        <f t="shared" si="13"/>
        <v>0</v>
      </c>
      <c r="Q178" s="320" t="str">
        <f t="shared" si="17"/>
        <v>0</v>
      </c>
      <c r="R178" s="212"/>
      <c r="S178" s="321">
        <f t="shared" si="18"/>
        <v>0</v>
      </c>
      <c r="T178" s="321">
        <f t="shared" si="14"/>
        <v>0</v>
      </c>
      <c r="U178" s="321">
        <f t="shared" si="14"/>
        <v>0</v>
      </c>
      <c r="V178" s="321">
        <f t="shared" si="14"/>
        <v>0</v>
      </c>
      <c r="W178" s="212"/>
      <c r="X178" s="212"/>
      <c r="Y178" s="212"/>
    </row>
    <row r="179" spans="1:25" s="211" customFormat="1" ht="18" customHeight="1">
      <c r="A179" s="584" t="s">
        <v>106</v>
      </c>
      <c r="B179" s="585"/>
      <c r="C179" s="585"/>
      <c r="D179" s="586"/>
      <c r="E179" s="220" t="b">
        <v>0</v>
      </c>
      <c r="F179" s="221" t="b">
        <v>0</v>
      </c>
      <c r="G179" s="588" t="b">
        <v>0</v>
      </c>
      <c r="H179" s="588"/>
      <c r="I179" s="588" t="b">
        <v>0</v>
      </c>
      <c r="J179" s="588"/>
      <c r="K179" s="325"/>
      <c r="L179" s="327" t="str">
        <f t="shared" si="15"/>
        <v/>
      </c>
      <c r="M179" s="208"/>
      <c r="N179" s="320" t="str">
        <f t="shared" si="16"/>
        <v>0</v>
      </c>
      <c r="O179" s="320" t="str">
        <f>+IF(F179=TRUE,"1","0")</f>
        <v>0</v>
      </c>
      <c r="P179" s="320" t="str">
        <f t="shared" si="13"/>
        <v>0</v>
      </c>
      <c r="Q179" s="320" t="str">
        <f t="shared" si="17"/>
        <v>0</v>
      </c>
      <c r="R179" s="212"/>
      <c r="S179" s="321">
        <f t="shared" si="18"/>
        <v>0</v>
      </c>
      <c r="T179" s="321">
        <f t="shared" si="14"/>
        <v>0</v>
      </c>
      <c r="U179" s="321">
        <f t="shared" si="14"/>
        <v>0</v>
      </c>
      <c r="V179" s="321">
        <f t="shared" si="14"/>
        <v>0</v>
      </c>
      <c r="W179" s="212"/>
      <c r="X179" s="212"/>
      <c r="Y179" s="212"/>
    </row>
    <row r="180" spans="1:25" s="211" customFormat="1" ht="43.5" customHeight="1">
      <c r="A180" s="584" t="s">
        <v>639</v>
      </c>
      <c r="B180" s="585"/>
      <c r="C180" s="585"/>
      <c r="D180" s="586"/>
      <c r="E180" s="220" t="b">
        <v>0</v>
      </c>
      <c r="F180" s="221" t="b">
        <v>0</v>
      </c>
      <c r="G180" s="588" t="b">
        <v>0</v>
      </c>
      <c r="H180" s="588"/>
      <c r="I180" s="588" t="b">
        <v>0</v>
      </c>
      <c r="J180" s="588"/>
      <c r="K180" s="325"/>
      <c r="L180" s="327" t="str">
        <f t="shared" si="15"/>
        <v/>
      </c>
      <c r="M180" s="208"/>
      <c r="N180" s="320" t="str">
        <f t="shared" si="16"/>
        <v>0</v>
      </c>
      <c r="O180" s="320" t="str">
        <f t="shared" si="13"/>
        <v>0</v>
      </c>
      <c r="P180" s="320" t="str">
        <f t="shared" si="13"/>
        <v>0</v>
      </c>
      <c r="Q180" s="320" t="str">
        <f t="shared" si="17"/>
        <v>0</v>
      </c>
      <c r="R180" s="212"/>
      <c r="S180" s="321">
        <f t="shared" si="18"/>
        <v>0</v>
      </c>
      <c r="T180" s="321">
        <f t="shared" si="14"/>
        <v>0</v>
      </c>
      <c r="U180" s="321">
        <f t="shared" si="14"/>
        <v>0</v>
      </c>
      <c r="V180" s="321">
        <f t="shared" si="14"/>
        <v>0</v>
      </c>
      <c r="W180" s="212"/>
      <c r="X180" s="212"/>
      <c r="Y180" s="212"/>
    </row>
    <row r="181" spans="1:25" s="211" customFormat="1" ht="31.5" customHeight="1">
      <c r="A181" s="584" t="s">
        <v>107</v>
      </c>
      <c r="B181" s="585"/>
      <c r="C181" s="585"/>
      <c r="D181" s="586"/>
      <c r="E181" s="220" t="b">
        <v>0</v>
      </c>
      <c r="F181" s="221" t="b">
        <v>0</v>
      </c>
      <c r="G181" s="588" t="b">
        <v>0</v>
      </c>
      <c r="H181" s="588"/>
      <c r="I181" s="588" t="b">
        <v>0</v>
      </c>
      <c r="J181" s="588"/>
      <c r="K181" s="325"/>
      <c r="L181" s="327" t="str">
        <f t="shared" si="15"/>
        <v/>
      </c>
      <c r="M181" s="208"/>
      <c r="N181" s="320" t="str">
        <f t="shared" si="16"/>
        <v>0</v>
      </c>
      <c r="O181" s="320" t="str">
        <f t="shared" si="13"/>
        <v>0</v>
      </c>
      <c r="P181" s="320" t="str">
        <f>+IF(G181=TRUE,"1","0")</f>
        <v>0</v>
      </c>
      <c r="Q181" s="320" t="str">
        <f t="shared" si="17"/>
        <v>0</v>
      </c>
      <c r="R181" s="212"/>
      <c r="S181" s="321">
        <f t="shared" si="18"/>
        <v>0</v>
      </c>
      <c r="T181" s="321">
        <f t="shared" si="14"/>
        <v>0</v>
      </c>
      <c r="U181" s="321">
        <f t="shared" si="14"/>
        <v>0</v>
      </c>
      <c r="V181" s="321">
        <f t="shared" si="14"/>
        <v>0</v>
      </c>
      <c r="W181" s="212"/>
      <c r="X181" s="212"/>
      <c r="Y181" s="212"/>
    </row>
    <row r="182" spans="1:25" s="211" customFormat="1" ht="28.2" customHeight="1">
      <c r="A182" s="584" t="s">
        <v>108</v>
      </c>
      <c r="B182" s="585"/>
      <c r="C182" s="585"/>
      <c r="D182" s="586"/>
      <c r="E182" s="220" t="b">
        <v>0</v>
      </c>
      <c r="F182" s="221" t="b">
        <v>0</v>
      </c>
      <c r="G182" s="588" t="b">
        <v>0</v>
      </c>
      <c r="H182" s="588"/>
      <c r="I182" s="588" t="b">
        <v>0</v>
      </c>
      <c r="J182" s="588"/>
      <c r="K182" s="325"/>
      <c r="L182" s="327" t="str">
        <f t="shared" si="15"/>
        <v/>
      </c>
      <c r="M182" s="208"/>
      <c r="N182" s="320" t="str">
        <f t="shared" si="16"/>
        <v>0</v>
      </c>
      <c r="O182" s="320" t="str">
        <f t="shared" si="13"/>
        <v>0</v>
      </c>
      <c r="P182" s="320" t="str">
        <f t="shared" si="13"/>
        <v>0</v>
      </c>
      <c r="Q182" s="320" t="str">
        <f t="shared" si="17"/>
        <v>0</v>
      </c>
      <c r="R182" s="212"/>
      <c r="S182" s="321">
        <f t="shared" si="18"/>
        <v>0</v>
      </c>
      <c r="T182" s="321">
        <f t="shared" si="14"/>
        <v>0</v>
      </c>
      <c r="U182" s="321">
        <f t="shared" si="14"/>
        <v>0</v>
      </c>
      <c r="V182" s="321">
        <f t="shared" si="14"/>
        <v>0</v>
      </c>
      <c r="W182" s="212"/>
      <c r="X182" s="212"/>
      <c r="Y182" s="212"/>
    </row>
    <row r="183" spans="1:25" s="211" customFormat="1" ht="18" customHeight="1">
      <c r="A183" s="584" t="s">
        <v>109</v>
      </c>
      <c r="B183" s="585"/>
      <c r="C183" s="585"/>
      <c r="D183" s="586"/>
      <c r="E183" s="220" t="b">
        <v>0</v>
      </c>
      <c r="F183" s="221" t="b">
        <v>0</v>
      </c>
      <c r="G183" s="588" t="b">
        <v>0</v>
      </c>
      <c r="H183" s="588"/>
      <c r="I183" s="588" t="b">
        <v>0</v>
      </c>
      <c r="J183" s="588"/>
      <c r="K183" s="325"/>
      <c r="L183" s="327" t="str">
        <f t="shared" si="15"/>
        <v/>
      </c>
      <c r="M183" s="208"/>
      <c r="N183" s="320" t="str">
        <f t="shared" si="16"/>
        <v>0</v>
      </c>
      <c r="O183" s="320" t="str">
        <f>+IF(F183=TRUE,"1","0")</f>
        <v>0</v>
      </c>
      <c r="P183" s="320" t="str">
        <f t="shared" si="13"/>
        <v>0</v>
      </c>
      <c r="Q183" s="320" t="str">
        <f t="shared" si="17"/>
        <v>0</v>
      </c>
      <c r="R183" s="212"/>
      <c r="S183" s="321">
        <f t="shared" si="18"/>
        <v>0</v>
      </c>
      <c r="T183" s="321">
        <f t="shared" si="14"/>
        <v>0</v>
      </c>
      <c r="U183" s="321">
        <f t="shared" si="14"/>
        <v>0</v>
      </c>
      <c r="V183" s="321">
        <f t="shared" si="14"/>
        <v>0</v>
      </c>
      <c r="W183" s="212"/>
      <c r="X183" s="212"/>
      <c r="Y183" s="212"/>
    </row>
    <row r="184" spans="1:25" s="211" customFormat="1" ht="18" customHeight="1">
      <c r="A184" s="584" t="s">
        <v>640</v>
      </c>
      <c r="B184" s="585"/>
      <c r="C184" s="585"/>
      <c r="D184" s="586"/>
      <c r="E184" s="220" t="b">
        <v>0</v>
      </c>
      <c r="F184" s="221" t="b">
        <v>0</v>
      </c>
      <c r="G184" s="588" t="b">
        <v>0</v>
      </c>
      <c r="H184" s="588"/>
      <c r="I184" s="588" t="b">
        <v>0</v>
      </c>
      <c r="J184" s="588"/>
      <c r="K184" s="325"/>
      <c r="L184" s="327" t="str">
        <f t="shared" si="15"/>
        <v/>
      </c>
      <c r="M184" s="208"/>
      <c r="N184" s="320" t="str">
        <f t="shared" si="16"/>
        <v>0</v>
      </c>
      <c r="O184" s="320" t="str">
        <f t="shared" si="13"/>
        <v>0</v>
      </c>
      <c r="P184" s="320" t="str">
        <f t="shared" si="13"/>
        <v>0</v>
      </c>
      <c r="Q184" s="320" t="str">
        <f t="shared" si="17"/>
        <v>0</v>
      </c>
      <c r="R184" s="212"/>
      <c r="S184" s="321">
        <f t="shared" si="18"/>
        <v>0</v>
      </c>
      <c r="T184" s="321">
        <f t="shared" si="14"/>
        <v>0</v>
      </c>
      <c r="U184" s="321">
        <f t="shared" si="14"/>
        <v>0</v>
      </c>
      <c r="V184" s="321">
        <f t="shared" si="14"/>
        <v>0</v>
      </c>
      <c r="W184" s="212"/>
      <c r="X184" s="212"/>
      <c r="Y184" s="212"/>
    </row>
    <row r="185" spans="1:25" s="211" customFormat="1" ht="16.95" customHeight="1">
      <c r="A185" s="416" t="s">
        <v>92</v>
      </c>
      <c r="B185" s="417"/>
      <c r="C185" s="418" t="s">
        <v>634</v>
      </c>
      <c r="D185" s="419"/>
      <c r="E185" s="222" t="b">
        <v>0</v>
      </c>
      <c r="F185" s="223" t="b">
        <v>0</v>
      </c>
      <c r="G185" s="596" t="b">
        <v>0</v>
      </c>
      <c r="H185" s="596"/>
      <c r="I185" s="596" t="b">
        <v>0</v>
      </c>
      <c r="J185" s="596"/>
      <c r="K185" s="326"/>
      <c r="L185" s="327" t="str">
        <f t="shared" si="15"/>
        <v/>
      </c>
      <c r="M185" s="208"/>
      <c r="N185" s="320" t="str">
        <f t="shared" si="16"/>
        <v>0</v>
      </c>
      <c r="O185" s="320" t="str">
        <f t="shared" si="13"/>
        <v>0</v>
      </c>
      <c r="P185" s="320" t="str">
        <f t="shared" si="13"/>
        <v>0</v>
      </c>
      <c r="Q185" s="320" t="str">
        <f t="shared" si="17"/>
        <v>0</v>
      </c>
      <c r="R185" s="212"/>
      <c r="S185" s="321">
        <f t="shared" si="18"/>
        <v>0</v>
      </c>
      <c r="T185" s="321">
        <f t="shared" si="14"/>
        <v>0</v>
      </c>
      <c r="U185" s="321">
        <f t="shared" si="14"/>
        <v>0</v>
      </c>
      <c r="V185" s="321">
        <f t="shared" si="14"/>
        <v>0</v>
      </c>
      <c r="W185" s="212"/>
      <c r="X185" s="212"/>
      <c r="Y185" s="212"/>
    </row>
    <row r="186" spans="1:25" s="184" customFormat="1" ht="15" customHeight="1">
      <c r="A186" s="197"/>
      <c r="B186" s="198"/>
      <c r="C186" s="198"/>
      <c r="D186" s="198"/>
      <c r="E186" s="198"/>
      <c r="F186" s="198"/>
      <c r="G186" s="198"/>
      <c r="H186" s="197"/>
      <c r="I186" s="199"/>
      <c r="J186" s="199"/>
      <c r="K186" s="199"/>
      <c r="L186" s="188"/>
      <c r="M186" s="188"/>
      <c r="N186" s="200"/>
      <c r="O186" s="201"/>
      <c r="P186" s="190"/>
      <c r="Q186" s="190"/>
      <c r="R186" s="190"/>
      <c r="W186" s="212"/>
      <c r="X186" s="212"/>
      <c r="Y186" s="190"/>
    </row>
    <row r="187" spans="1:25" s="2" customFormat="1" ht="26.4" customHeight="1">
      <c r="A187" s="597" t="s">
        <v>682</v>
      </c>
      <c r="B187" s="597"/>
      <c r="C187" s="597"/>
      <c r="D187" s="597"/>
      <c r="E187" s="597"/>
      <c r="F187" s="597"/>
      <c r="G187" s="597"/>
      <c r="H187" s="597"/>
      <c r="I187" s="597"/>
      <c r="J187" s="597"/>
      <c r="K187" s="597"/>
      <c r="L187" s="9"/>
      <c r="M187" s="9"/>
      <c r="N187" s="1" t="s">
        <v>85</v>
      </c>
      <c r="O187" s="33"/>
      <c r="R187" s="3"/>
    </row>
    <row r="188" spans="1:25" s="184" customFormat="1" ht="16.5" customHeight="1">
      <c r="A188" s="610" t="s">
        <v>110</v>
      </c>
      <c r="B188" s="610"/>
      <c r="C188" s="610"/>
      <c r="D188" s="610"/>
      <c r="E188" s="610"/>
      <c r="F188" s="610"/>
      <c r="G188" s="610"/>
      <c r="H188" s="610"/>
      <c r="I188" s="610"/>
      <c r="J188" s="610"/>
      <c r="K188" s="610"/>
      <c r="L188" s="188"/>
      <c r="M188" s="188"/>
      <c r="N188" s="189"/>
      <c r="O188" s="192"/>
      <c r="P188" s="192"/>
      <c r="R188" s="190"/>
      <c r="W188" s="190"/>
      <c r="X188" s="190"/>
      <c r="Y188" s="190"/>
    </row>
    <row r="189" spans="1:25" s="184" customFormat="1" ht="24.75" customHeight="1">
      <c r="A189" s="611" t="s">
        <v>111</v>
      </c>
      <c r="B189" s="611"/>
      <c r="C189" s="611"/>
      <c r="D189" s="611"/>
      <c r="E189" s="611"/>
      <c r="F189" s="611"/>
      <c r="G189" s="611"/>
      <c r="H189" s="611"/>
      <c r="I189" s="611"/>
      <c r="J189" s="611"/>
      <c r="K189" s="611"/>
      <c r="L189" s="188"/>
      <c r="M189" s="188"/>
      <c r="N189" s="189"/>
      <c r="O189" s="192"/>
      <c r="P189" s="192"/>
      <c r="R189" s="190"/>
    </row>
    <row r="190" spans="1:25" s="184" customFormat="1" ht="18" customHeight="1">
      <c r="A190" s="611" t="s">
        <v>112</v>
      </c>
      <c r="B190" s="611"/>
      <c r="C190" s="611"/>
      <c r="D190" s="611"/>
      <c r="E190" s="611"/>
      <c r="F190" s="611"/>
      <c r="G190" s="611"/>
      <c r="H190" s="611"/>
      <c r="I190" s="611"/>
      <c r="J190" s="611"/>
      <c r="K190" s="611"/>
      <c r="L190" s="188"/>
      <c r="M190" s="188"/>
      <c r="N190" s="200"/>
      <c r="O190" s="201"/>
      <c r="P190" s="190"/>
      <c r="Q190" s="190"/>
      <c r="R190" s="190"/>
    </row>
    <row r="191" spans="1:25" s="184" customFormat="1" ht="24.75" hidden="1" customHeight="1">
      <c r="A191" s="612" t="s">
        <v>113</v>
      </c>
      <c r="B191" s="612"/>
      <c r="C191" s="612"/>
      <c r="D191" s="612"/>
      <c r="E191" s="612"/>
      <c r="F191" s="612"/>
      <c r="G191" s="612"/>
      <c r="H191" s="612"/>
      <c r="I191" s="612"/>
      <c r="J191" s="612"/>
      <c r="K191" s="224"/>
      <c r="L191" s="225" t="str">
        <f>IF(W186&gt;=1, IF(X186=0,IF(K191=0,"compilare",""),""),"")</f>
        <v/>
      </c>
      <c r="M191" s="188"/>
      <c r="N191" s="200"/>
      <c r="O191" s="201"/>
      <c r="P191" s="190"/>
      <c r="Q191" s="190"/>
      <c r="R191" s="190"/>
    </row>
    <row r="192" spans="1:25" s="184" customFormat="1" ht="15" customHeight="1">
      <c r="A192" s="226"/>
      <c r="B192" s="194"/>
      <c r="C192" s="194"/>
      <c r="D192" s="195"/>
      <c r="E192" s="195"/>
      <c r="F192" s="195"/>
      <c r="G192" s="195"/>
      <c r="H192" s="196"/>
      <c r="I192" s="181"/>
      <c r="J192" s="181"/>
      <c r="K192" s="180"/>
      <c r="L192" s="188"/>
      <c r="M192" s="188"/>
      <c r="N192" s="189"/>
      <c r="O192" s="192"/>
      <c r="P192" s="192"/>
      <c r="R192" s="190"/>
    </row>
    <row r="193" spans="1:23" s="184" customFormat="1" ht="15" customHeight="1">
      <c r="A193" s="193"/>
      <c r="B193" s="194"/>
      <c r="C193" s="194"/>
      <c r="D193" s="195"/>
      <c r="E193" s="195"/>
      <c r="F193" s="195"/>
      <c r="G193" s="195"/>
      <c r="H193" s="196"/>
      <c r="I193" s="181"/>
      <c r="J193" s="181"/>
      <c r="K193" s="180"/>
      <c r="L193" s="188"/>
      <c r="M193" s="188"/>
      <c r="N193" s="189"/>
      <c r="O193" s="192"/>
      <c r="P193" s="192"/>
      <c r="R193" s="190"/>
    </row>
    <row r="194" spans="1:23" s="176" customFormat="1" ht="30" hidden="1" customHeight="1">
      <c r="A194" s="613" t="s">
        <v>114</v>
      </c>
      <c r="B194" s="613"/>
      <c r="C194" s="613"/>
      <c r="D194" s="613"/>
      <c r="E194" s="613"/>
      <c r="F194" s="613"/>
      <c r="G194" s="613"/>
      <c r="H194" s="613"/>
      <c r="I194" s="613"/>
      <c r="J194" s="613"/>
      <c r="K194" s="613"/>
      <c r="L194" s="177"/>
      <c r="M194" s="177"/>
      <c r="N194" s="174"/>
      <c r="O194" s="174"/>
      <c r="P194" s="174"/>
      <c r="Q194" s="174"/>
      <c r="R194" s="175"/>
    </row>
    <row r="195" spans="1:23" s="184" customFormat="1" ht="15" hidden="1" customHeight="1">
      <c r="A195" s="193"/>
      <c r="B195" s="194"/>
      <c r="C195" s="194"/>
      <c r="D195" s="195"/>
      <c r="E195" s="195"/>
      <c r="F195" s="195"/>
      <c r="G195" s="195"/>
      <c r="H195" s="196"/>
      <c r="I195" s="181"/>
      <c r="J195" s="181"/>
      <c r="K195" s="180"/>
      <c r="L195" s="188"/>
      <c r="M195" s="188"/>
      <c r="N195" s="189"/>
      <c r="O195" s="192"/>
      <c r="P195" s="192"/>
      <c r="R195" s="190"/>
    </row>
    <row r="196" spans="1:23" s="211" customFormat="1" ht="37.5" hidden="1" customHeight="1">
      <c r="A196" s="227"/>
      <c r="B196" s="228"/>
      <c r="C196" s="228"/>
      <c r="D196" s="228"/>
      <c r="E196" s="614" t="s">
        <v>115</v>
      </c>
      <c r="F196" s="614"/>
      <c r="G196" s="614" t="s">
        <v>116</v>
      </c>
      <c r="H196" s="614"/>
      <c r="I196" s="595" t="s">
        <v>117</v>
      </c>
      <c r="J196" s="595"/>
      <c r="K196" s="595"/>
      <c r="L196" s="208"/>
      <c r="M196" s="208"/>
      <c r="N196" s="200"/>
      <c r="O196" s="201"/>
      <c r="P196" s="212"/>
      <c r="Q196" s="212"/>
      <c r="R196" s="212"/>
    </row>
    <row r="197" spans="1:23" s="211" customFormat="1" ht="19.95" hidden="1" customHeight="1">
      <c r="A197" s="604" t="s">
        <v>103</v>
      </c>
      <c r="B197" s="605"/>
      <c r="C197" s="605"/>
      <c r="D197" s="606"/>
      <c r="E197" s="607"/>
      <c r="F197" s="607"/>
      <c r="G197" s="607"/>
      <c r="H197" s="607"/>
      <c r="I197" s="607"/>
      <c r="J197" s="607"/>
      <c r="K197" s="607"/>
      <c r="L197" s="208"/>
      <c r="M197" s="208"/>
      <c r="N197" s="218" t="str">
        <f>+IF(E197=TRUE,"1","0")</f>
        <v>0</v>
      </c>
      <c r="O197" s="218" t="str">
        <f>+IF(G197=TRUE,"1","0")</f>
        <v>0</v>
      </c>
      <c r="P197" s="218" t="str">
        <f>+IF(I197=TRUE,"1","0")</f>
        <v>0</v>
      </c>
      <c r="R197" s="212"/>
      <c r="S197" s="219">
        <f t="shared" ref="S197:U198" si="19">N197*1</f>
        <v>0</v>
      </c>
      <c r="T197" s="219">
        <f t="shared" si="19"/>
        <v>0</v>
      </c>
      <c r="U197" s="219">
        <f t="shared" si="19"/>
        <v>0</v>
      </c>
      <c r="W197" s="229">
        <f>SUM(S197:U197)</f>
        <v>0</v>
      </c>
    </row>
    <row r="198" spans="1:23" s="211" customFormat="1" ht="19.95" hidden="1" customHeight="1">
      <c r="A198" s="608" t="s">
        <v>104</v>
      </c>
      <c r="B198" s="608"/>
      <c r="C198" s="608"/>
      <c r="D198" s="608"/>
      <c r="E198" s="609"/>
      <c r="F198" s="609"/>
      <c r="G198" s="609"/>
      <c r="H198" s="609"/>
      <c r="I198" s="609"/>
      <c r="J198" s="609"/>
      <c r="K198" s="609"/>
      <c r="L198" s="208"/>
      <c r="M198" s="208"/>
      <c r="N198" s="218" t="str">
        <f>+IF(E198=TRUE,"1","0")</f>
        <v>0</v>
      </c>
      <c r="O198" s="218" t="str">
        <f>+IF(G198=TRUE,"1","0")</f>
        <v>0</v>
      </c>
      <c r="P198" s="218" t="str">
        <f>+IF(I198=TRUE,"1","0")</f>
        <v>0</v>
      </c>
      <c r="R198" s="212"/>
      <c r="S198" s="219">
        <f t="shared" si="19"/>
        <v>0</v>
      </c>
      <c r="T198" s="219">
        <f t="shared" si="19"/>
        <v>0</v>
      </c>
      <c r="U198" s="219">
        <f>P198*1</f>
        <v>0</v>
      </c>
      <c r="W198" s="229">
        <f>SUM(S198:U198)</f>
        <v>0</v>
      </c>
    </row>
    <row r="199" spans="1:23" s="184" customFormat="1" ht="15" hidden="1" customHeight="1">
      <c r="A199" s="197"/>
      <c r="B199" s="198"/>
      <c r="C199" s="198"/>
      <c r="D199" s="198"/>
      <c r="E199" s="198"/>
      <c r="F199" s="198"/>
      <c r="G199" s="198"/>
      <c r="H199" s="197"/>
      <c r="I199" s="199"/>
      <c r="J199" s="199"/>
      <c r="K199" s="199"/>
      <c r="L199" s="188"/>
      <c r="M199" s="188"/>
      <c r="N199" s="200"/>
      <c r="O199" s="201"/>
      <c r="P199" s="190"/>
      <c r="Q199" s="190"/>
      <c r="R199" s="190"/>
      <c r="S199" s="212"/>
      <c r="T199" s="212"/>
      <c r="U199" s="212"/>
    </row>
    <row r="200" spans="1:23" s="206" customFormat="1" ht="28.5" hidden="1" customHeight="1">
      <c r="A200" s="599"/>
      <c r="B200" s="599"/>
      <c r="C200" s="599"/>
      <c r="D200" s="599"/>
      <c r="E200" s="599"/>
      <c r="F200" s="599"/>
      <c r="G200" s="599"/>
      <c r="H200" s="599"/>
      <c r="I200" s="599"/>
      <c r="J200" s="599"/>
      <c r="K200" s="599"/>
      <c r="L200" s="230"/>
      <c r="M200" s="230"/>
      <c r="N200" s="175"/>
      <c r="O200" s="175"/>
      <c r="P200" s="175"/>
      <c r="Q200" s="175"/>
      <c r="R200" s="175"/>
    </row>
    <row r="201" spans="1:23" s="206" customFormat="1" ht="19.5" hidden="1" customHeight="1">
      <c r="A201" s="181"/>
      <c r="B201" s="231"/>
      <c r="C201" s="231"/>
      <c r="D201" s="231"/>
      <c r="E201" s="231"/>
      <c r="F201" s="231"/>
      <c r="G201" s="231"/>
      <c r="H201" s="232"/>
      <c r="I201" s="233"/>
      <c r="J201" s="234"/>
      <c r="K201" s="233"/>
      <c r="L201" s="552"/>
      <c r="M201" s="553"/>
      <c r="N201" s="205"/>
      <c r="O201" s="205"/>
      <c r="P201" s="190"/>
      <c r="Q201" s="190"/>
      <c r="R201" s="175"/>
    </row>
    <row r="202" spans="1:23" s="176" customFormat="1" ht="29.4" hidden="1" customHeight="1">
      <c r="A202" s="600" t="s">
        <v>118</v>
      </c>
      <c r="B202" s="600"/>
      <c r="C202" s="600"/>
      <c r="D202" s="600"/>
      <c r="E202" s="600"/>
      <c r="F202" s="600"/>
      <c r="G202" s="600"/>
      <c r="H202" s="600"/>
      <c r="I202" s="600"/>
      <c r="J202" s="600"/>
      <c r="K202" s="600"/>
      <c r="L202" s="177"/>
      <c r="M202" s="177"/>
      <c r="N202" s="174"/>
      <c r="O202" s="174"/>
      <c r="P202" s="174"/>
      <c r="Q202" s="174"/>
      <c r="R202" s="175"/>
    </row>
    <row r="203" spans="1:23" s="176" customFormat="1" ht="14.4" hidden="1">
      <c r="A203" s="181"/>
      <c r="B203" s="181"/>
      <c r="C203" s="181"/>
      <c r="D203" s="181"/>
      <c r="E203" s="181"/>
      <c r="F203" s="181"/>
      <c r="G203" s="181"/>
      <c r="H203" s="235" t="s">
        <v>11</v>
      </c>
      <c r="I203" s="236"/>
      <c r="J203" s="237" t="s">
        <v>12</v>
      </c>
      <c r="K203" s="238"/>
      <c r="L203" s="601" t="str">
        <f>IF(P203+Q203&gt;1,"Scegliere No o Sì","")</f>
        <v/>
      </c>
      <c r="M203" s="602"/>
      <c r="N203" s="178" t="str">
        <f>+IF(I203=TRUE,"1","0")</f>
        <v>0</v>
      </c>
      <c r="O203" s="178" t="str">
        <f>+IF(K203=TRUE,"1","0")</f>
        <v>0</v>
      </c>
      <c r="P203" s="179">
        <f>N203*1</f>
        <v>0</v>
      </c>
      <c r="Q203" s="179">
        <f>O203*1</f>
        <v>0</v>
      </c>
      <c r="R203" s="175"/>
    </row>
    <row r="204" spans="1:23" s="176" customFormat="1" ht="16.2" hidden="1" customHeight="1">
      <c r="A204" s="181"/>
      <c r="B204" s="181"/>
      <c r="C204" s="181"/>
      <c r="D204" s="239"/>
      <c r="E204" s="181"/>
      <c r="F204" s="239"/>
      <c r="G204" s="181"/>
      <c r="H204" s="603"/>
      <c r="I204" s="603"/>
      <c r="J204" s="603"/>
      <c r="K204" s="601"/>
      <c r="L204" s="602"/>
      <c r="M204" s="177"/>
      <c r="N204" s="240"/>
      <c r="O204" s="240"/>
      <c r="P204" s="240"/>
      <c r="Q204" s="190"/>
      <c r="R204" s="190"/>
      <c r="S204" s="190"/>
    </row>
    <row r="205" spans="1:23" s="2" customFormat="1" ht="18" customHeight="1">
      <c r="A205" s="12"/>
      <c r="B205" s="12"/>
      <c r="C205" s="12"/>
      <c r="D205" s="12"/>
      <c r="E205" s="12"/>
      <c r="F205" s="12"/>
      <c r="G205" s="12"/>
      <c r="H205" s="12"/>
      <c r="I205" s="12"/>
      <c r="J205" s="12"/>
      <c r="K205" s="12"/>
      <c r="L205" s="9"/>
      <c r="M205" s="9"/>
      <c r="N205" s="1"/>
      <c r="R205" s="3"/>
    </row>
    <row r="206" spans="1:23" s="246" customFormat="1" ht="18.75" customHeight="1">
      <c r="A206" s="241" t="s">
        <v>680</v>
      </c>
      <c r="B206" s="242"/>
      <c r="C206" s="243"/>
      <c r="D206" s="243"/>
      <c r="E206" s="244"/>
      <c r="F206" s="243"/>
      <c r="G206" s="243"/>
      <c r="H206" s="243"/>
      <c r="I206" s="243"/>
      <c r="J206" s="243"/>
      <c r="K206" s="243"/>
      <c r="L206" s="243"/>
      <c r="M206" s="243"/>
      <c r="N206" s="245"/>
      <c r="O206" s="245"/>
      <c r="P206" s="245"/>
      <c r="Q206" s="245"/>
      <c r="R206" s="245"/>
      <c r="S206" s="245"/>
    </row>
    <row r="207" spans="1:23" s="246" customFormat="1" ht="44.25" customHeight="1">
      <c r="A207" s="598" t="s">
        <v>638</v>
      </c>
      <c r="B207" s="598"/>
      <c r="C207" s="598"/>
      <c r="D207" s="598"/>
      <c r="E207" s="598"/>
      <c r="F207" s="598"/>
      <c r="G207" s="598"/>
      <c r="H207" s="598"/>
      <c r="I207" s="598"/>
      <c r="J207" s="598"/>
      <c r="K207" s="598"/>
      <c r="L207" s="243"/>
      <c r="M207" s="243"/>
      <c r="N207" s="245"/>
      <c r="O207" s="245"/>
      <c r="P207" s="245"/>
      <c r="Q207" s="245"/>
      <c r="R207" s="245"/>
      <c r="S207" s="245"/>
    </row>
    <row r="208" spans="1:23" ht="18.75" customHeight="1">
      <c r="A208" s="247"/>
      <c r="B208" s="248"/>
      <c r="C208" s="249"/>
      <c r="D208" s="249"/>
      <c r="E208" s="250"/>
      <c r="F208" s="249"/>
      <c r="G208" s="402"/>
      <c r="H208" s="249"/>
      <c r="I208" s="249"/>
      <c r="J208" s="249"/>
      <c r="K208" s="249"/>
      <c r="L208" s="249"/>
      <c r="M208" s="249"/>
      <c r="N208" s="245"/>
      <c r="O208" s="245"/>
      <c r="P208" s="251"/>
      <c r="Q208" s="251"/>
      <c r="R208" s="252"/>
      <c r="S208" s="252"/>
    </row>
    <row r="209" spans="1:19" ht="18.75" customHeight="1">
      <c r="A209" s="253" t="s">
        <v>119</v>
      </c>
      <c r="B209" s="254"/>
      <c r="C209" s="255"/>
      <c r="D209" s="255"/>
      <c r="E209" s="256"/>
      <c r="F209" s="257"/>
      <c r="G209" s="258" t="b">
        <v>0</v>
      </c>
      <c r="H209" s="259"/>
      <c r="J209" s="249"/>
      <c r="K209" s="249"/>
      <c r="L209" s="328" t="str">
        <f>IF(O209+O210+O211&gt;1, "Scegliere una sola opzione","")</f>
        <v/>
      </c>
      <c r="M209" s="249"/>
      <c r="N209" s="15" t="str">
        <f t="shared" ref="N209:N211" si="20">+IF(G209=TRUE,"1","0")</f>
        <v>0</v>
      </c>
      <c r="O209" s="203">
        <f t="shared" ref="O209:O217" si="21">+N209*1</f>
        <v>0</v>
      </c>
      <c r="P209" s="251"/>
      <c r="Q209" s="251"/>
      <c r="R209" s="252"/>
      <c r="S209" s="252"/>
    </row>
    <row r="210" spans="1:19" ht="18.75" customHeight="1">
      <c r="A210" s="253" t="s">
        <v>120</v>
      </c>
      <c r="B210" s="254"/>
      <c r="C210" s="255"/>
      <c r="D210" s="255"/>
      <c r="E210" s="256"/>
      <c r="F210" s="257"/>
      <c r="G210" s="258" t="b">
        <v>0</v>
      </c>
      <c r="H210" s="259"/>
      <c r="J210" s="249"/>
      <c r="K210" s="249"/>
      <c r="L210" s="328"/>
      <c r="M210" s="249"/>
      <c r="N210" s="15" t="str">
        <f t="shared" si="20"/>
        <v>0</v>
      </c>
      <c r="O210" s="203">
        <f t="shared" si="21"/>
        <v>0</v>
      </c>
      <c r="P210" s="251"/>
      <c r="Q210" s="251"/>
      <c r="R210" s="252"/>
      <c r="S210" s="252"/>
    </row>
    <row r="211" spans="1:19" ht="18.75" customHeight="1">
      <c r="A211" s="253" t="s">
        <v>12</v>
      </c>
      <c r="B211" s="254"/>
      <c r="C211" s="255"/>
      <c r="D211" s="255"/>
      <c r="E211" s="256"/>
      <c r="F211" s="257"/>
      <c r="G211" s="258" t="b">
        <v>0</v>
      </c>
      <c r="H211" s="259"/>
      <c r="J211" s="249"/>
      <c r="K211" s="249"/>
      <c r="L211" s="328"/>
      <c r="M211" s="249"/>
      <c r="N211" s="15" t="str">
        <f t="shared" si="20"/>
        <v>0</v>
      </c>
      <c r="O211" s="203">
        <f t="shared" si="21"/>
        <v>0</v>
      </c>
      <c r="P211" s="251"/>
      <c r="Q211" s="251"/>
      <c r="R211" s="359"/>
      <c r="S211" s="252"/>
    </row>
    <row r="212" spans="1:19" ht="18.75" customHeight="1">
      <c r="A212" s="242"/>
      <c r="B212" s="248"/>
      <c r="C212" s="249"/>
      <c r="D212" s="249"/>
      <c r="E212" s="250"/>
      <c r="F212" s="249"/>
      <c r="G212" s="259"/>
      <c r="H212" s="259"/>
      <c r="I212" s="249"/>
      <c r="J212" s="249"/>
      <c r="K212" s="249"/>
      <c r="L212" s="249"/>
      <c r="M212" s="249"/>
      <c r="N212" s="38"/>
      <c r="O212" s="11"/>
      <c r="P212" s="251"/>
      <c r="Q212" s="251"/>
      <c r="R212" s="359"/>
      <c r="S212" s="252"/>
    </row>
    <row r="213" spans="1:19" ht="18.75" customHeight="1">
      <c r="A213" s="241" t="s">
        <v>681</v>
      </c>
      <c r="B213" s="248"/>
      <c r="C213" s="249"/>
      <c r="D213" s="249"/>
      <c r="E213" s="250"/>
      <c r="F213" s="249"/>
      <c r="G213" s="249"/>
      <c r="H213" s="249"/>
      <c r="I213" s="249"/>
      <c r="J213" s="249"/>
      <c r="K213" s="249"/>
      <c r="L213" s="249"/>
      <c r="M213" s="249"/>
      <c r="N213" s="38"/>
      <c r="O213" s="11"/>
      <c r="P213" s="251"/>
      <c r="Q213" s="251"/>
      <c r="R213" s="359"/>
      <c r="S213" s="252"/>
    </row>
    <row r="214" spans="1:19" ht="18.75" customHeight="1">
      <c r="A214" s="260"/>
      <c r="B214" s="248"/>
      <c r="C214" s="249"/>
      <c r="D214" s="249"/>
      <c r="E214" s="250"/>
      <c r="F214" s="249"/>
      <c r="H214" s="249"/>
      <c r="I214" s="249"/>
      <c r="J214" s="249"/>
      <c r="K214" s="249"/>
      <c r="L214" s="249"/>
      <c r="M214" s="249"/>
      <c r="N214" s="38"/>
      <c r="O214" s="11"/>
      <c r="P214" s="251"/>
      <c r="Q214" s="251"/>
      <c r="R214" s="359"/>
      <c r="S214" s="252"/>
    </row>
    <row r="215" spans="1:19" ht="18.75" customHeight="1">
      <c r="A215" s="253" t="s">
        <v>121</v>
      </c>
      <c r="B215" s="254"/>
      <c r="C215" s="255"/>
      <c r="D215" s="255"/>
      <c r="E215" s="256"/>
      <c r="F215" s="257"/>
      <c r="G215" s="258" t="b">
        <v>0</v>
      </c>
      <c r="H215" s="249"/>
      <c r="J215" s="249"/>
      <c r="K215" s="249"/>
      <c r="L215" s="362" t="str">
        <f>IF(O209+O210&gt;0, IF(O215=1,"Attenzione D.6",""),"")</f>
        <v/>
      </c>
      <c r="M215" s="245"/>
      <c r="N215" s="15" t="str">
        <f t="shared" ref="N215:N217" si="22">+IF(G215=TRUE,"1","0")</f>
        <v>0</v>
      </c>
      <c r="O215" s="203">
        <f t="shared" si="21"/>
        <v>0</v>
      </c>
      <c r="P215" s="261"/>
      <c r="Q215" s="251"/>
      <c r="R215" s="359"/>
      <c r="S215" s="252"/>
    </row>
    <row r="216" spans="1:19" ht="18.75" customHeight="1">
      <c r="A216" s="253" t="s">
        <v>122</v>
      </c>
      <c r="B216" s="254"/>
      <c r="C216" s="255"/>
      <c r="D216" s="255"/>
      <c r="E216" s="256"/>
      <c r="F216" s="257"/>
      <c r="G216" s="258" t="b">
        <v>0</v>
      </c>
      <c r="H216" s="249"/>
      <c r="J216" s="249"/>
      <c r="K216" s="249"/>
      <c r="L216" s="362" t="str">
        <f>IF(O209+O210&gt;0, IF(O216=1,"Attenzione D.6",""),"")</f>
        <v/>
      </c>
      <c r="M216" s="249"/>
      <c r="N216" s="15" t="str">
        <f t="shared" si="22"/>
        <v>0</v>
      </c>
      <c r="O216" s="203">
        <f t="shared" si="21"/>
        <v>0</v>
      </c>
      <c r="P216" s="261"/>
      <c r="Q216" s="251"/>
      <c r="R216" s="359"/>
      <c r="S216" s="252"/>
    </row>
    <row r="217" spans="1:19" ht="18.75" customHeight="1">
      <c r="A217" s="253" t="s">
        <v>123</v>
      </c>
      <c r="B217" s="254"/>
      <c r="C217" s="255"/>
      <c r="D217" s="255"/>
      <c r="E217" s="256"/>
      <c r="F217" s="257"/>
      <c r="G217" s="258" t="b">
        <v>0</v>
      </c>
      <c r="H217" s="249"/>
      <c r="J217" s="249"/>
      <c r="K217" s="249"/>
      <c r="L217" s="362" t="str">
        <f>IF(O209+O210&gt;0, IF(O217=1,"Attenzione D.6",""),"")</f>
        <v/>
      </c>
      <c r="M217" s="249"/>
      <c r="N217" s="15" t="str">
        <f t="shared" si="22"/>
        <v>0</v>
      </c>
      <c r="O217" s="203">
        <f t="shared" si="21"/>
        <v>0</v>
      </c>
      <c r="P217" s="261"/>
      <c r="Q217" s="251"/>
      <c r="R217" s="359"/>
      <c r="S217" s="252"/>
    </row>
    <row r="218" spans="1:19" s="2" customFormat="1" ht="18" customHeight="1">
      <c r="A218" s="407"/>
      <c r="B218" s="408" t="s">
        <v>124</v>
      </c>
      <c r="C218" s="408"/>
      <c r="D218" s="408"/>
      <c r="E218" s="408"/>
      <c r="F218" s="408"/>
      <c r="G218" s="408"/>
      <c r="H218" s="408"/>
      <c r="I218" s="408"/>
      <c r="J218" s="408"/>
      <c r="K218" s="408"/>
      <c r="L218" s="9"/>
      <c r="M218" s="9"/>
      <c r="N218" s="1"/>
      <c r="R218" s="190"/>
    </row>
    <row r="219" spans="1:19" s="2" customFormat="1" ht="13.2" customHeight="1">
      <c r="A219" s="150"/>
      <c r="B219" s="150"/>
      <c r="C219" s="150"/>
      <c r="D219" s="150"/>
      <c r="E219" s="150"/>
      <c r="F219" s="150"/>
      <c r="G219" s="150"/>
      <c r="H219" s="150"/>
      <c r="I219" s="150"/>
      <c r="J219" s="150"/>
      <c r="K219" s="150"/>
      <c r="L219" s="9"/>
      <c r="M219" s="9"/>
      <c r="N219" s="1"/>
      <c r="R219" s="190"/>
    </row>
    <row r="220" spans="1:19" s="2" customFormat="1" ht="13.2" customHeight="1">
      <c r="L220" s="262"/>
      <c r="M220" s="262"/>
      <c r="N220" s="1"/>
      <c r="R220" s="190"/>
    </row>
    <row r="221" spans="1:19" s="2" customFormat="1" ht="13.2" customHeight="1">
      <c r="A221" s="407" t="s">
        <v>635</v>
      </c>
      <c r="B221" s="408"/>
      <c r="C221" s="408"/>
      <c r="D221" s="408"/>
      <c r="E221" s="408"/>
      <c r="F221" s="408"/>
      <c r="G221" s="408"/>
      <c r="H221" s="408"/>
      <c r="I221" s="408"/>
      <c r="J221" s="408"/>
      <c r="K221" s="408"/>
      <c r="L221" s="262"/>
      <c r="M221" s="262"/>
      <c r="N221" s="1"/>
      <c r="R221" s="190"/>
    </row>
    <row r="222" spans="1:19" s="2" customFormat="1" ht="13.2" hidden="1" customHeight="1">
      <c r="L222" s="262"/>
      <c r="M222" s="262"/>
      <c r="N222" s="1"/>
      <c r="R222" s="190"/>
    </row>
    <row r="223" spans="1:19" s="2" customFormat="1" ht="13.2" hidden="1" customHeight="1">
      <c r="L223" s="262"/>
      <c r="M223" s="262"/>
      <c r="N223" s="1"/>
      <c r="R223" s="190"/>
    </row>
    <row r="224" spans="1:19" ht="23.4" hidden="1" customHeight="1">
      <c r="R224" s="175"/>
    </row>
    <row r="225" spans="18:18" ht="23.4" hidden="1" customHeight="1">
      <c r="R225" s="175"/>
    </row>
    <row r="226" spans="18:18" ht="23.4" hidden="1" customHeight="1">
      <c r="R226" s="175"/>
    </row>
    <row r="227" spans="18:18" ht="23.4" hidden="1" customHeight="1">
      <c r="R227" s="175"/>
    </row>
    <row r="228" spans="18:18" ht="23.4" hidden="1" customHeight="1">
      <c r="R228" s="175"/>
    </row>
    <row r="229" spans="18:18" ht="23.4" hidden="1" customHeight="1">
      <c r="R229" s="175"/>
    </row>
    <row r="230" spans="18:18" ht="23.4" hidden="1" customHeight="1">
      <c r="R230" s="175"/>
    </row>
    <row r="231" spans="18:18" ht="23.4" hidden="1" customHeight="1">
      <c r="R231" s="175"/>
    </row>
    <row r="232" spans="18:18" ht="23.4" hidden="1" customHeight="1">
      <c r="R232" s="175"/>
    </row>
    <row r="233" spans="18:18" ht="23.4" hidden="1" customHeight="1">
      <c r="R233" s="175"/>
    </row>
    <row r="234" spans="18:18" ht="23.4" hidden="1" customHeight="1">
      <c r="R234" s="175"/>
    </row>
    <row r="235" spans="18:18" ht="23.4" hidden="1" customHeight="1">
      <c r="R235" s="175"/>
    </row>
    <row r="236" spans="18:18" ht="23.4" hidden="1" customHeight="1">
      <c r="R236" s="175"/>
    </row>
    <row r="237" spans="18:18" ht="23.4" hidden="1" customHeight="1">
      <c r="R237" s="175"/>
    </row>
    <row r="238" spans="18:18" ht="23.4" hidden="1" customHeight="1">
      <c r="R238" s="175"/>
    </row>
    <row r="239" spans="18:18" ht="23.4" hidden="1" customHeight="1">
      <c r="R239" s="175"/>
    </row>
    <row r="240" spans="18:18" ht="23.4" hidden="1" customHeight="1">
      <c r="R240" s="175"/>
    </row>
    <row r="241" spans="18:18" ht="23.4" hidden="1" customHeight="1">
      <c r="R241" s="175"/>
    </row>
    <row r="242" spans="18:18" ht="23.4" hidden="1" customHeight="1">
      <c r="R242" s="175"/>
    </row>
    <row r="243" spans="18:18" ht="23.4" hidden="1" customHeight="1">
      <c r="R243" s="175"/>
    </row>
    <row r="244" spans="18:18" ht="23.4" hidden="1" customHeight="1">
      <c r="R244" s="175"/>
    </row>
    <row r="245" spans="18:18" ht="23.4" hidden="1" customHeight="1">
      <c r="R245" s="175"/>
    </row>
    <row r="246" spans="18:18" ht="23.4" hidden="1" customHeight="1">
      <c r="R246" s="175"/>
    </row>
    <row r="247" spans="18:18" ht="23.4" hidden="1" customHeight="1">
      <c r="R247" s="175"/>
    </row>
    <row r="248" spans="18:18" ht="23.4" hidden="1" customHeight="1">
      <c r="R248" s="175"/>
    </row>
    <row r="249" spans="18:18" ht="23.4" hidden="1" customHeight="1">
      <c r="R249" s="175"/>
    </row>
    <row r="250" spans="18:18" ht="23.4" hidden="1" customHeight="1">
      <c r="R250" s="175"/>
    </row>
    <row r="251" spans="18:18" ht="23.4" hidden="1" customHeight="1">
      <c r="R251" s="175"/>
    </row>
    <row r="252" spans="18:18" ht="23.4" hidden="1" customHeight="1">
      <c r="R252" s="175"/>
    </row>
    <row r="253" spans="18:18" ht="23.4" hidden="1" customHeight="1">
      <c r="R253" s="175"/>
    </row>
    <row r="254" spans="18:18" ht="23.4" hidden="1" customHeight="1">
      <c r="R254" s="175"/>
    </row>
    <row r="255" spans="18:18" ht="23.4" hidden="1" customHeight="1">
      <c r="R255" s="175"/>
    </row>
    <row r="256" spans="18:18" ht="23.4" hidden="1" customHeight="1">
      <c r="R256" s="175"/>
    </row>
    <row r="257" spans="18:18" ht="23.4" hidden="1" customHeight="1">
      <c r="R257" s="175"/>
    </row>
    <row r="258" spans="18:18" ht="23.4" hidden="1" customHeight="1">
      <c r="R258" s="175"/>
    </row>
    <row r="259" spans="18:18" ht="23.4" hidden="1" customHeight="1">
      <c r="R259" s="175"/>
    </row>
    <row r="260" spans="18:18" ht="23.4" hidden="1" customHeight="1">
      <c r="R260" s="175"/>
    </row>
    <row r="261" spans="18:18" ht="23.4" hidden="1" customHeight="1">
      <c r="R261" s="175"/>
    </row>
    <row r="262" spans="18:18" ht="23.4" hidden="1" customHeight="1">
      <c r="R262" s="175"/>
    </row>
    <row r="263" spans="18:18" ht="23.4" hidden="1" customHeight="1">
      <c r="R263" s="175"/>
    </row>
    <row r="264" spans="18:18" ht="23.4" hidden="1" customHeight="1">
      <c r="R264" s="175"/>
    </row>
    <row r="265" spans="18:18" ht="23.4" hidden="1" customHeight="1">
      <c r="R265" s="175"/>
    </row>
    <row r="266" spans="18:18" ht="23.4" hidden="1" customHeight="1">
      <c r="R266" s="175"/>
    </row>
    <row r="267" spans="18:18" ht="23.4" hidden="1" customHeight="1">
      <c r="R267" s="175"/>
    </row>
    <row r="268" spans="18:18" ht="23.4" hidden="1" customHeight="1">
      <c r="R268" s="175"/>
    </row>
    <row r="269" spans="18:18" ht="23.4" hidden="1" customHeight="1">
      <c r="R269" s="175"/>
    </row>
    <row r="270" spans="18:18" ht="23.4" hidden="1" customHeight="1">
      <c r="R270" s="175"/>
    </row>
    <row r="271" spans="18:18" ht="23.4" hidden="1" customHeight="1">
      <c r="R271" s="175"/>
    </row>
    <row r="272" spans="18:18" ht="23.4" hidden="1" customHeight="1">
      <c r="R272" s="175"/>
    </row>
    <row r="273" spans="18:18" ht="23.4" hidden="1" customHeight="1">
      <c r="R273" s="175"/>
    </row>
    <row r="274" spans="18:18" ht="23.4" hidden="1" customHeight="1">
      <c r="R274" s="175"/>
    </row>
    <row r="275" spans="18:18" ht="23.4" hidden="1" customHeight="1">
      <c r="R275" s="175"/>
    </row>
    <row r="276" spans="18:18" ht="23.4" hidden="1" customHeight="1">
      <c r="R276" s="175"/>
    </row>
    <row r="277" spans="18:18" ht="23.4" hidden="1" customHeight="1">
      <c r="R277" s="175"/>
    </row>
    <row r="278" spans="18:18" ht="23.4" hidden="1" customHeight="1">
      <c r="R278" s="175"/>
    </row>
    <row r="279" spans="18:18" ht="23.4" hidden="1" customHeight="1">
      <c r="R279" s="175"/>
    </row>
    <row r="280" spans="18:18" ht="23.4" hidden="1" customHeight="1">
      <c r="R280" s="175"/>
    </row>
    <row r="281" spans="18:18" ht="23.4" hidden="1" customHeight="1">
      <c r="R281" s="175"/>
    </row>
    <row r="282" spans="18:18" ht="23.4" hidden="1" customHeight="1">
      <c r="R282" s="175"/>
    </row>
    <row r="283" spans="18:18" ht="23.4" hidden="1" customHeight="1">
      <c r="R283" s="175"/>
    </row>
    <row r="284" spans="18:18" ht="23.4" hidden="1" customHeight="1">
      <c r="R284" s="175"/>
    </row>
    <row r="285" spans="18:18" ht="23.4" hidden="1" customHeight="1">
      <c r="R285" s="175"/>
    </row>
    <row r="286" spans="18:18" ht="23.4" hidden="1" customHeight="1">
      <c r="R286" s="175"/>
    </row>
    <row r="287" spans="18:18" ht="23.4" hidden="1" customHeight="1">
      <c r="R287" s="175"/>
    </row>
    <row r="288" spans="18:18" ht="23.4" hidden="1" customHeight="1">
      <c r="R288" s="175"/>
    </row>
    <row r="289" spans="18:18" ht="23.4" hidden="1" customHeight="1">
      <c r="R289" s="175"/>
    </row>
    <row r="290" spans="18:18" ht="23.4" hidden="1" customHeight="1">
      <c r="R290" s="175"/>
    </row>
    <row r="291" spans="18:18" ht="23.4" hidden="1" customHeight="1">
      <c r="R291" s="175"/>
    </row>
    <row r="292" spans="18:18" ht="23.4" hidden="1" customHeight="1">
      <c r="R292" s="175"/>
    </row>
    <row r="293" spans="18:18" ht="23.4" hidden="1" customHeight="1">
      <c r="R293" s="175"/>
    </row>
    <row r="294" spans="18:18" ht="23.4" hidden="1" customHeight="1">
      <c r="R294" s="175"/>
    </row>
    <row r="295" spans="18:18" ht="23.4" hidden="1" customHeight="1">
      <c r="R295" s="175"/>
    </row>
    <row r="296" spans="18:18" ht="23.4" hidden="1" customHeight="1">
      <c r="R296" s="175"/>
    </row>
    <row r="297" spans="18:18" ht="23.4" hidden="1" customHeight="1">
      <c r="R297" s="175"/>
    </row>
    <row r="298" spans="18:18" ht="23.4" hidden="1" customHeight="1">
      <c r="R298" s="175"/>
    </row>
    <row r="299" spans="18:18" ht="23.4" hidden="1" customHeight="1">
      <c r="R299" s="175"/>
    </row>
    <row r="300" spans="18:18" ht="23.4" hidden="1" customHeight="1">
      <c r="R300" s="175"/>
    </row>
    <row r="301" spans="18:18" ht="23.4" hidden="1" customHeight="1">
      <c r="R301" s="175"/>
    </row>
    <row r="302" spans="18:18" ht="23.4" hidden="1" customHeight="1">
      <c r="R302" s="175"/>
    </row>
    <row r="303" spans="18:18" ht="23.4" hidden="1" customHeight="1">
      <c r="R303" s="175"/>
    </row>
    <row r="304" spans="18:18" ht="23.4" hidden="1" customHeight="1">
      <c r="R304" s="175"/>
    </row>
    <row r="305" spans="18:18" ht="23.4" hidden="1" customHeight="1">
      <c r="R305" s="175"/>
    </row>
    <row r="306" spans="18:18" ht="23.4" hidden="1" customHeight="1">
      <c r="R306" s="175"/>
    </row>
    <row r="307" spans="18:18" ht="23.4" hidden="1" customHeight="1">
      <c r="R307" s="175"/>
    </row>
    <row r="308" spans="18:18" ht="23.4" hidden="1" customHeight="1">
      <c r="R308" s="175"/>
    </row>
    <row r="309" spans="18:18" ht="23.4" hidden="1" customHeight="1">
      <c r="R309" s="175"/>
    </row>
    <row r="310" spans="18:18" ht="23.4" hidden="1" customHeight="1">
      <c r="R310" s="175"/>
    </row>
    <row r="311" spans="18:18" ht="23.4" hidden="1" customHeight="1">
      <c r="R311" s="175"/>
    </row>
    <row r="312" spans="18:18" ht="23.4" hidden="1" customHeight="1">
      <c r="R312" s="175"/>
    </row>
    <row r="313" spans="18:18" ht="23.4" hidden="1" customHeight="1">
      <c r="R313" s="175"/>
    </row>
    <row r="314" spans="18:18" ht="23.4" hidden="1" customHeight="1">
      <c r="R314" s="175"/>
    </row>
    <row r="315" spans="18:18" ht="23.4" hidden="1" customHeight="1">
      <c r="R315" s="175"/>
    </row>
    <row r="316" spans="18:18" ht="23.4" hidden="1" customHeight="1">
      <c r="R316" s="175"/>
    </row>
    <row r="317" spans="18:18" ht="23.4" hidden="1" customHeight="1">
      <c r="R317" s="175"/>
    </row>
    <row r="318" spans="18:18" ht="23.4" hidden="1" customHeight="1">
      <c r="R318" s="175"/>
    </row>
    <row r="319" spans="18:18" ht="23.4" hidden="1" customHeight="1">
      <c r="R319" s="175"/>
    </row>
    <row r="320" spans="18:18" ht="23.4" hidden="1" customHeight="1">
      <c r="R320" s="175"/>
    </row>
    <row r="321" spans="18:18" ht="23.4" hidden="1" customHeight="1">
      <c r="R321" s="175"/>
    </row>
    <row r="322" spans="18:18" ht="23.4" hidden="1" customHeight="1">
      <c r="R322" s="175"/>
    </row>
    <row r="323" spans="18:18" ht="23.4" hidden="1" customHeight="1">
      <c r="R323" s="175"/>
    </row>
    <row r="324" spans="18:18" ht="23.4" hidden="1" customHeight="1">
      <c r="R324" s="175"/>
    </row>
    <row r="325" spans="18:18" ht="23.4" hidden="1" customHeight="1">
      <c r="R325" s="175"/>
    </row>
    <row r="326" spans="18:18" ht="23.4" hidden="1" customHeight="1">
      <c r="R326" s="175"/>
    </row>
    <row r="327" spans="18:18" ht="23.4" hidden="1" customHeight="1">
      <c r="R327" s="175"/>
    </row>
    <row r="328" spans="18:18" ht="23.4" hidden="1" customHeight="1">
      <c r="R328" s="175"/>
    </row>
    <row r="329" spans="18:18" ht="23.4" hidden="1" customHeight="1">
      <c r="R329" s="175"/>
    </row>
    <row r="330" spans="18:18" ht="23.4" hidden="1" customHeight="1">
      <c r="R330" s="175"/>
    </row>
    <row r="331" spans="18:18" ht="23.4" hidden="1" customHeight="1">
      <c r="R331" s="175"/>
    </row>
    <row r="332" spans="18:18" ht="23.4" hidden="1" customHeight="1">
      <c r="R332" s="175"/>
    </row>
    <row r="333" spans="18:18" ht="23.4" hidden="1" customHeight="1">
      <c r="R333" s="175"/>
    </row>
    <row r="334" spans="18:18" ht="23.4" hidden="1" customHeight="1">
      <c r="R334" s="175"/>
    </row>
    <row r="335" spans="18:18" ht="23.4" hidden="1" customHeight="1">
      <c r="R335" s="175"/>
    </row>
    <row r="336" spans="18:18" ht="23.4" hidden="1" customHeight="1">
      <c r="R336" s="175"/>
    </row>
    <row r="337" spans="18:18" ht="23.4" hidden="1" customHeight="1">
      <c r="R337" s="175"/>
    </row>
    <row r="338" spans="18:18" ht="23.4" hidden="1" customHeight="1">
      <c r="R338" s="175"/>
    </row>
    <row r="339" spans="18:18" ht="23.4" hidden="1" customHeight="1">
      <c r="R339" s="175"/>
    </row>
    <row r="340" spans="18:18" ht="23.4" hidden="1" customHeight="1">
      <c r="R340" s="175"/>
    </row>
    <row r="341" spans="18:18" ht="23.4" hidden="1" customHeight="1">
      <c r="R341" s="175"/>
    </row>
    <row r="342" spans="18:18" ht="23.4" hidden="1" customHeight="1">
      <c r="R342" s="175"/>
    </row>
    <row r="343" spans="18:18" ht="23.4" hidden="1" customHeight="1">
      <c r="R343" s="175"/>
    </row>
    <row r="344" spans="18:18" ht="23.4" hidden="1" customHeight="1">
      <c r="R344" s="175"/>
    </row>
    <row r="345" spans="18:18" ht="23.4" hidden="1" customHeight="1">
      <c r="R345" s="175"/>
    </row>
    <row r="346" spans="18:18" ht="23.4" hidden="1" customHeight="1">
      <c r="R346" s="175"/>
    </row>
    <row r="347" spans="18:18" ht="23.4" hidden="1" customHeight="1">
      <c r="R347" s="175"/>
    </row>
    <row r="348" spans="18:18" ht="23.4" hidden="1" customHeight="1">
      <c r="R348" s="175"/>
    </row>
    <row r="349" spans="18:18" ht="23.4" hidden="1" customHeight="1">
      <c r="R349" s="175"/>
    </row>
    <row r="350" spans="18:18" ht="23.4" hidden="1" customHeight="1">
      <c r="R350" s="175"/>
    </row>
    <row r="351" spans="18:18" ht="23.4" hidden="1" customHeight="1">
      <c r="R351" s="175"/>
    </row>
    <row r="352" spans="18:18" ht="23.4" hidden="1" customHeight="1">
      <c r="R352" s="175"/>
    </row>
    <row r="353" spans="18:18" ht="23.4" hidden="1" customHeight="1">
      <c r="R353" s="175"/>
    </row>
    <row r="354" spans="18:18" ht="23.4" hidden="1" customHeight="1">
      <c r="R354" s="175"/>
    </row>
    <row r="355" spans="18:18" ht="23.4" hidden="1" customHeight="1">
      <c r="R355" s="175"/>
    </row>
    <row r="356" spans="18:18" ht="23.4" hidden="1" customHeight="1">
      <c r="R356" s="175"/>
    </row>
    <row r="357" spans="18:18" ht="23.4" hidden="1" customHeight="1">
      <c r="R357" s="175"/>
    </row>
    <row r="358" spans="18:18" ht="23.4" hidden="1" customHeight="1">
      <c r="R358" s="175"/>
    </row>
    <row r="359" spans="18:18" ht="23.4" hidden="1" customHeight="1">
      <c r="R359" s="175"/>
    </row>
    <row r="360" spans="18:18" ht="23.4" hidden="1" customHeight="1">
      <c r="R360" s="175"/>
    </row>
    <row r="361" spans="18:18" ht="23.4" hidden="1" customHeight="1">
      <c r="R361" s="175"/>
    </row>
    <row r="362" spans="18:18" ht="23.4" hidden="1" customHeight="1">
      <c r="R362" s="175"/>
    </row>
    <row r="363" spans="18:18" ht="23.4" hidden="1" customHeight="1">
      <c r="R363" s="175"/>
    </row>
    <row r="364" spans="18:18" ht="23.4" hidden="1" customHeight="1">
      <c r="R364" s="175"/>
    </row>
    <row r="365" spans="18:18" ht="23.4" hidden="1" customHeight="1">
      <c r="R365" s="175"/>
    </row>
    <row r="366" spans="18:18" ht="23.4" hidden="1" customHeight="1">
      <c r="R366" s="175"/>
    </row>
    <row r="367" spans="18:18" ht="23.4" hidden="1" customHeight="1">
      <c r="R367" s="175"/>
    </row>
    <row r="368" spans="18:18" ht="23.4" hidden="1" customHeight="1">
      <c r="R368" s="175"/>
    </row>
    <row r="369" spans="18:18" ht="23.4" hidden="1" customHeight="1">
      <c r="R369" s="175"/>
    </row>
    <row r="370" spans="18:18" ht="23.4" hidden="1" customHeight="1">
      <c r="R370" s="175"/>
    </row>
    <row r="371" spans="18:18" ht="23.4" hidden="1" customHeight="1">
      <c r="R371" s="175"/>
    </row>
    <row r="372" spans="18:18" ht="23.4" hidden="1" customHeight="1">
      <c r="R372" s="175"/>
    </row>
    <row r="373" spans="18:18" ht="23.4" hidden="1" customHeight="1">
      <c r="R373" s="175"/>
    </row>
    <row r="374" spans="18:18" ht="23.4" hidden="1" customHeight="1">
      <c r="R374" s="175"/>
    </row>
    <row r="375" spans="18:18" ht="23.4" hidden="1" customHeight="1">
      <c r="R375" s="175"/>
    </row>
    <row r="376" spans="18:18" ht="23.4" hidden="1" customHeight="1">
      <c r="R376" s="175"/>
    </row>
    <row r="377" spans="18:18" ht="23.4" hidden="1" customHeight="1">
      <c r="R377" s="175"/>
    </row>
    <row r="378" spans="18:18" ht="23.4" hidden="1" customHeight="1">
      <c r="R378" s="175"/>
    </row>
    <row r="379" spans="18:18" ht="23.4" hidden="1" customHeight="1">
      <c r="R379" s="175"/>
    </row>
    <row r="380" spans="18:18" ht="23.4" hidden="1" customHeight="1">
      <c r="R380" s="175"/>
    </row>
    <row r="381" spans="18:18" ht="23.4" hidden="1" customHeight="1">
      <c r="R381" s="175"/>
    </row>
    <row r="382" spans="18:18" ht="23.4" hidden="1" customHeight="1">
      <c r="R382" s="175"/>
    </row>
    <row r="383" spans="18:18" ht="23.4" hidden="1" customHeight="1">
      <c r="R383" s="175"/>
    </row>
    <row r="384" spans="18:18" ht="23.4" hidden="1" customHeight="1">
      <c r="R384" s="175"/>
    </row>
    <row r="385" spans="18:18" ht="23.4" hidden="1" customHeight="1">
      <c r="R385" s="175"/>
    </row>
    <row r="386" spans="18:18" ht="23.4" hidden="1" customHeight="1">
      <c r="R386" s="175"/>
    </row>
    <row r="387" spans="18:18" ht="23.4" hidden="1" customHeight="1">
      <c r="R387" s="175"/>
    </row>
    <row r="388" spans="18:18" ht="23.4" hidden="1" customHeight="1">
      <c r="R388" s="175"/>
    </row>
    <row r="389" spans="18:18" ht="23.4" hidden="1" customHeight="1">
      <c r="R389" s="175"/>
    </row>
    <row r="390" spans="18:18" ht="23.4" hidden="1" customHeight="1">
      <c r="R390" s="175"/>
    </row>
    <row r="391" spans="18:18" ht="23.4" hidden="1" customHeight="1">
      <c r="R391" s="175"/>
    </row>
    <row r="392" spans="18:18" ht="23.4" hidden="1" customHeight="1">
      <c r="R392" s="175"/>
    </row>
    <row r="393" spans="18:18" ht="23.4" hidden="1" customHeight="1">
      <c r="R393" s="175"/>
    </row>
    <row r="394" spans="18:18" ht="23.4" hidden="1" customHeight="1">
      <c r="R394" s="175"/>
    </row>
    <row r="395" spans="18:18" ht="23.4" hidden="1" customHeight="1">
      <c r="R395" s="175"/>
    </row>
    <row r="396" spans="18:18" ht="23.4" hidden="1" customHeight="1">
      <c r="R396" s="175"/>
    </row>
    <row r="397" spans="18:18" ht="23.4" hidden="1" customHeight="1">
      <c r="R397" s="175"/>
    </row>
    <row r="398" spans="18:18" ht="23.4" hidden="1" customHeight="1">
      <c r="R398" s="175"/>
    </row>
    <row r="399" spans="18:18" ht="23.4" hidden="1" customHeight="1">
      <c r="R399" s="175"/>
    </row>
    <row r="400" spans="18:18" ht="23.4" hidden="1" customHeight="1">
      <c r="R400" s="175"/>
    </row>
    <row r="401" spans="18:18" ht="23.4" hidden="1" customHeight="1">
      <c r="R401" s="175"/>
    </row>
    <row r="402" spans="18:18" ht="23.4" hidden="1" customHeight="1">
      <c r="R402" s="175"/>
    </row>
    <row r="403" spans="18:18" ht="23.4" hidden="1" customHeight="1">
      <c r="R403" s="175"/>
    </row>
    <row r="404" spans="18:18" ht="23.4" hidden="1" customHeight="1">
      <c r="R404" s="175"/>
    </row>
    <row r="405" spans="18:18" ht="23.4" hidden="1" customHeight="1">
      <c r="R405" s="175"/>
    </row>
    <row r="406" spans="18:18" ht="23.4" hidden="1" customHeight="1">
      <c r="R406" s="175"/>
    </row>
    <row r="407" spans="18:18" ht="23.4" hidden="1" customHeight="1">
      <c r="R407" s="175"/>
    </row>
    <row r="408" spans="18:18" ht="23.4" hidden="1" customHeight="1">
      <c r="R408" s="175"/>
    </row>
    <row r="409" spans="18:18" ht="23.4" hidden="1" customHeight="1">
      <c r="R409" s="175"/>
    </row>
    <row r="410" spans="18:18" ht="23.4" hidden="1" customHeight="1">
      <c r="R410" s="175"/>
    </row>
    <row r="411" spans="18:18" ht="23.4" hidden="1" customHeight="1">
      <c r="R411" s="175"/>
    </row>
    <row r="412" spans="18:18" ht="23.4" hidden="1" customHeight="1">
      <c r="R412" s="175"/>
    </row>
    <row r="413" spans="18:18" ht="23.4" hidden="1" customHeight="1">
      <c r="R413" s="175"/>
    </row>
    <row r="414" spans="18:18" ht="23.4" hidden="1" customHeight="1">
      <c r="R414" s="175"/>
    </row>
    <row r="415" spans="18:18" ht="23.4" hidden="1" customHeight="1">
      <c r="R415" s="175"/>
    </row>
    <row r="416" spans="18:18" ht="23.4" hidden="1" customHeight="1">
      <c r="R416" s="175"/>
    </row>
    <row r="417" spans="18:18" ht="23.4" hidden="1" customHeight="1">
      <c r="R417" s="175"/>
    </row>
    <row r="418" spans="18:18" ht="23.4" hidden="1" customHeight="1">
      <c r="R418" s="175"/>
    </row>
    <row r="419" spans="18:18" ht="23.4" hidden="1" customHeight="1">
      <c r="R419" s="175"/>
    </row>
    <row r="420" spans="18:18" ht="23.4" hidden="1" customHeight="1">
      <c r="R420" s="175"/>
    </row>
    <row r="421" spans="18:18" ht="23.4" hidden="1" customHeight="1">
      <c r="R421" s="175"/>
    </row>
    <row r="422" spans="18:18" ht="23.4" hidden="1" customHeight="1">
      <c r="R422" s="175"/>
    </row>
    <row r="423" spans="18:18" ht="23.4" hidden="1" customHeight="1">
      <c r="R423" s="175"/>
    </row>
    <row r="424" spans="18:18" ht="23.4" hidden="1" customHeight="1">
      <c r="R424" s="175"/>
    </row>
    <row r="425" spans="18:18" ht="23.4" hidden="1" customHeight="1">
      <c r="R425" s="175"/>
    </row>
    <row r="426" spans="18:18" ht="23.4" hidden="1" customHeight="1">
      <c r="R426" s="175"/>
    </row>
    <row r="427" spans="18:18" ht="23.4" hidden="1" customHeight="1">
      <c r="R427" s="175"/>
    </row>
    <row r="428" spans="18:18" ht="23.4" hidden="1" customHeight="1">
      <c r="R428" s="175"/>
    </row>
    <row r="429" spans="18:18" ht="23.4" hidden="1" customHeight="1">
      <c r="R429" s="175"/>
    </row>
    <row r="430" spans="18:18" ht="23.4" hidden="1" customHeight="1">
      <c r="R430" s="175"/>
    </row>
    <row r="431" spans="18:18" ht="23.4" hidden="1" customHeight="1">
      <c r="R431" s="175"/>
    </row>
    <row r="432" spans="18:18" ht="23.4" hidden="1" customHeight="1">
      <c r="R432" s="175"/>
    </row>
    <row r="433" spans="18:18" ht="23.4" hidden="1" customHeight="1">
      <c r="R433" s="175"/>
    </row>
    <row r="434" spans="18:18" ht="23.4" hidden="1" customHeight="1">
      <c r="R434" s="175"/>
    </row>
    <row r="435" spans="18:18" ht="23.4" hidden="1" customHeight="1">
      <c r="R435" s="175"/>
    </row>
    <row r="436" spans="18:18" ht="23.4" hidden="1" customHeight="1">
      <c r="R436" s="175"/>
    </row>
    <row r="437" spans="18:18" ht="23.4" hidden="1" customHeight="1">
      <c r="R437" s="175"/>
    </row>
    <row r="438" spans="18:18" ht="23.4" hidden="1" customHeight="1">
      <c r="R438" s="175"/>
    </row>
    <row r="439" spans="18:18" ht="23.4" hidden="1" customHeight="1">
      <c r="R439" s="175"/>
    </row>
    <row r="440" spans="18:18" ht="23.4" hidden="1" customHeight="1">
      <c r="R440" s="175"/>
    </row>
    <row r="441" spans="18:18" ht="23.4" hidden="1" customHeight="1">
      <c r="R441" s="175"/>
    </row>
    <row r="442" spans="18:18" ht="23.4" hidden="1" customHeight="1">
      <c r="R442" s="175"/>
    </row>
    <row r="443" spans="18:18" ht="23.4" hidden="1" customHeight="1">
      <c r="R443" s="175"/>
    </row>
    <row r="444" spans="18:18" ht="23.4" hidden="1" customHeight="1">
      <c r="R444" s="175"/>
    </row>
    <row r="445" spans="18:18" ht="23.4" hidden="1" customHeight="1">
      <c r="R445" s="175"/>
    </row>
    <row r="446" spans="18:18" ht="23.4" hidden="1" customHeight="1">
      <c r="R446" s="175"/>
    </row>
    <row r="447" spans="18:18" ht="23.4" hidden="1" customHeight="1">
      <c r="R447" s="175"/>
    </row>
    <row r="448" spans="18:18" ht="23.4" hidden="1" customHeight="1">
      <c r="R448" s="175"/>
    </row>
    <row r="449" spans="18:18" ht="23.4" hidden="1" customHeight="1">
      <c r="R449" s="175"/>
    </row>
    <row r="450" spans="18:18" ht="23.4" hidden="1" customHeight="1">
      <c r="R450" s="175"/>
    </row>
    <row r="451" spans="18:18" ht="23.4" hidden="1" customHeight="1">
      <c r="R451" s="175"/>
    </row>
    <row r="452" spans="18:18" ht="23.4" hidden="1" customHeight="1">
      <c r="R452" s="175"/>
    </row>
    <row r="453" spans="18:18" ht="23.4" hidden="1" customHeight="1">
      <c r="R453" s="175"/>
    </row>
    <row r="454" spans="18:18" ht="23.4" hidden="1" customHeight="1">
      <c r="R454" s="175"/>
    </row>
    <row r="455" spans="18:18" ht="23.4" hidden="1" customHeight="1">
      <c r="R455" s="175"/>
    </row>
    <row r="456" spans="18:18" ht="23.4" hidden="1" customHeight="1">
      <c r="R456" s="175"/>
    </row>
    <row r="457" spans="18:18" ht="23.4" hidden="1" customHeight="1">
      <c r="R457" s="175"/>
    </row>
    <row r="458" spans="18:18" ht="23.4" hidden="1" customHeight="1">
      <c r="R458" s="175"/>
    </row>
    <row r="459" spans="18:18" ht="23.4" hidden="1" customHeight="1">
      <c r="R459" s="175"/>
    </row>
    <row r="460" spans="18:18" ht="23.4" hidden="1" customHeight="1">
      <c r="R460" s="175"/>
    </row>
    <row r="461" spans="18:18" ht="23.4" hidden="1" customHeight="1">
      <c r="R461" s="175"/>
    </row>
    <row r="462" spans="18:18" ht="23.4" hidden="1" customHeight="1">
      <c r="R462" s="175"/>
    </row>
    <row r="463" spans="18:18" ht="23.4" hidden="1" customHeight="1">
      <c r="R463" s="175"/>
    </row>
    <row r="464" spans="18:18" ht="23.4" hidden="1" customHeight="1">
      <c r="R464" s="175"/>
    </row>
    <row r="465" spans="18:18" ht="23.4" hidden="1" customHeight="1">
      <c r="R465" s="175"/>
    </row>
    <row r="466" spans="18:18" ht="23.4" hidden="1" customHeight="1">
      <c r="R466" s="175"/>
    </row>
    <row r="467" spans="18:18" ht="23.4" hidden="1" customHeight="1">
      <c r="R467" s="175"/>
    </row>
    <row r="468" spans="18:18" ht="23.4" hidden="1" customHeight="1">
      <c r="R468" s="175"/>
    </row>
    <row r="469" spans="18:18" ht="23.4" hidden="1" customHeight="1">
      <c r="R469" s="175"/>
    </row>
    <row r="470" spans="18:18" ht="23.4" hidden="1" customHeight="1">
      <c r="R470" s="175"/>
    </row>
    <row r="471" spans="18:18" ht="23.4" hidden="1" customHeight="1">
      <c r="R471" s="175"/>
    </row>
    <row r="472" spans="18:18" ht="23.4" hidden="1" customHeight="1">
      <c r="R472" s="175"/>
    </row>
    <row r="473" spans="18:18" ht="23.4" hidden="1" customHeight="1">
      <c r="R473" s="175"/>
    </row>
    <row r="474" spans="18:18" ht="23.4" hidden="1" customHeight="1">
      <c r="R474" s="175"/>
    </row>
    <row r="475" spans="18:18" ht="23.4" hidden="1" customHeight="1">
      <c r="R475" s="175"/>
    </row>
    <row r="476" spans="18:18" ht="23.4" hidden="1" customHeight="1"/>
    <row r="477" spans="18:18" ht="23.4" hidden="1" customHeight="1"/>
    <row r="478" spans="18:18" ht="23.4" hidden="1" customHeight="1"/>
    <row r="479" spans="18:18" ht="23.4" hidden="1" customHeight="1"/>
    <row r="480" spans="18:18" ht="23.4" hidden="1" customHeight="1"/>
    <row r="481" ht="23.4" hidden="1" customHeight="1"/>
    <row r="482" ht="23.4" hidden="1" customHeight="1"/>
    <row r="483" ht="23.4" hidden="1" customHeight="1"/>
    <row r="484" ht="23.4" hidden="1" customHeight="1"/>
    <row r="485" ht="23.4" hidden="1" customHeight="1"/>
    <row r="486" ht="23.4" hidden="1" customHeight="1"/>
    <row r="487" ht="23.4" hidden="1" customHeight="1"/>
    <row r="488" ht="23.4" hidden="1" customHeight="1"/>
    <row r="489" ht="23.4" hidden="1" customHeight="1"/>
    <row r="490" ht="23.4" hidden="1" customHeight="1"/>
    <row r="491" ht="23.4" hidden="1" customHeight="1"/>
    <row r="492" ht="23.4" hidden="1" customHeight="1"/>
    <row r="493" ht="23.4" hidden="1" customHeight="1"/>
    <row r="494" ht="23.4" hidden="1" customHeight="1"/>
    <row r="495" ht="23.4" hidden="1" customHeight="1"/>
    <row r="496" ht="23.4" hidden="1" customHeight="1"/>
    <row r="497" ht="23.4" hidden="1" customHeight="1"/>
    <row r="498" ht="23.4" hidden="1" customHeight="1"/>
    <row r="499" ht="23.4" hidden="1" customHeight="1"/>
    <row r="500" ht="23.4" hidden="1" customHeight="1"/>
    <row r="501" ht="23.4" hidden="1" customHeight="1"/>
    <row r="502" ht="23.4" hidden="1" customHeight="1"/>
    <row r="503" ht="23.4" hidden="1" customHeight="1"/>
    <row r="504" ht="23.4" hidden="1" customHeight="1"/>
    <row r="505" ht="23.4" hidden="1" customHeight="1"/>
    <row r="506" ht="23.4" hidden="1" customHeight="1"/>
    <row r="507" ht="23.4" hidden="1" customHeight="1"/>
    <row r="508" ht="23.4" hidden="1" customHeight="1"/>
    <row r="509" ht="23.4" hidden="1" customHeight="1"/>
    <row r="510" ht="23.4" hidden="1" customHeight="1"/>
    <row r="511" ht="23.4" hidden="1" customHeight="1"/>
    <row r="512" ht="23.4" hidden="1" customHeight="1"/>
    <row r="513" ht="23.4" hidden="1" customHeight="1"/>
    <row r="514" ht="23.4" hidden="1" customHeight="1"/>
    <row r="515" ht="23.4" hidden="1" customHeight="1"/>
    <row r="516" ht="23.4" hidden="1" customHeight="1"/>
    <row r="517" ht="23.4" hidden="1" customHeight="1"/>
    <row r="518" ht="23.4" hidden="1" customHeight="1"/>
    <row r="519" ht="23.4" hidden="1" customHeight="1"/>
    <row r="520" ht="23.4" hidden="1" customHeight="1"/>
    <row r="521" ht="23.4" hidden="1" customHeight="1"/>
    <row r="522" ht="23.4" hidden="1" customHeight="1"/>
    <row r="523" ht="23.4" hidden="1" customHeight="1"/>
    <row r="524" ht="23.4" hidden="1" customHeight="1"/>
    <row r="525" ht="23.4" hidden="1" customHeight="1"/>
    <row r="526" ht="23.4" hidden="1" customHeight="1"/>
    <row r="527" ht="23.4" hidden="1" customHeight="1"/>
    <row r="528" ht="23.4" hidden="1" customHeight="1"/>
    <row r="529" ht="23.4" hidden="1" customHeight="1"/>
    <row r="530" ht="23.4" hidden="1" customHeight="1"/>
    <row r="531" ht="23.4" hidden="1" customHeight="1"/>
    <row r="532" ht="23.4" hidden="1" customHeight="1"/>
    <row r="533" ht="23.4" hidden="1" customHeight="1"/>
    <row r="534" ht="23.4" hidden="1" customHeight="1"/>
    <row r="535" ht="23.4" hidden="1" customHeight="1"/>
    <row r="536" ht="23.4" hidden="1" customHeight="1"/>
    <row r="537" ht="23.4" hidden="1" customHeight="1"/>
    <row r="538" ht="23.4" hidden="1" customHeight="1"/>
    <row r="539" ht="23.4" hidden="1" customHeight="1"/>
    <row r="540" ht="23.4" hidden="1" customHeight="1"/>
    <row r="541" ht="23.4" hidden="1" customHeight="1"/>
    <row r="542" ht="23.4" hidden="1" customHeight="1"/>
    <row r="543" ht="23.4" hidden="1" customHeight="1"/>
    <row r="544" ht="23.4" hidden="1" customHeight="1"/>
    <row r="545" ht="23.4" hidden="1" customHeight="1"/>
    <row r="546" ht="23.4" hidden="1" customHeight="1"/>
    <row r="547" ht="23.4" hidden="1" customHeight="1"/>
    <row r="548" ht="23.4" hidden="1" customHeight="1"/>
    <row r="549" ht="23.4" hidden="1" customHeight="1"/>
    <row r="550" ht="23.4" hidden="1" customHeight="1"/>
    <row r="551" ht="23.4" hidden="1" customHeight="1"/>
    <row r="552" ht="23.4" hidden="1" customHeight="1"/>
  </sheetData>
  <sheetProtection password="E1E9" sheet="1" objects="1" scenarios="1"/>
  <mergeCells count="250">
    <mergeCell ref="A92:J92"/>
    <mergeCell ref="A207:K207"/>
    <mergeCell ref="A218:K218"/>
    <mergeCell ref="A200:K200"/>
    <mergeCell ref="L201:M201"/>
    <mergeCell ref="A202:K202"/>
    <mergeCell ref="L203:M203"/>
    <mergeCell ref="H204:J204"/>
    <mergeCell ref="K204:L204"/>
    <mergeCell ref="A197:D197"/>
    <mergeCell ref="E197:F197"/>
    <mergeCell ref="G197:H197"/>
    <mergeCell ref="I197:K197"/>
    <mergeCell ref="A198:D198"/>
    <mergeCell ref="E198:F198"/>
    <mergeCell ref="G198:H198"/>
    <mergeCell ref="I198:K198"/>
    <mergeCell ref="A188:K188"/>
    <mergeCell ref="A189:K189"/>
    <mergeCell ref="A190:K190"/>
    <mergeCell ref="A191:J191"/>
    <mergeCell ref="A194:K194"/>
    <mergeCell ref="E196:F196"/>
    <mergeCell ref="G196:H196"/>
    <mergeCell ref="I196:K196"/>
    <mergeCell ref="A184:D184"/>
    <mergeCell ref="G184:H184"/>
    <mergeCell ref="I184:J184"/>
    <mergeCell ref="G185:H185"/>
    <mergeCell ref="I185:J185"/>
    <mergeCell ref="A187:K187"/>
    <mergeCell ref="A182:D182"/>
    <mergeCell ref="G182:H182"/>
    <mergeCell ref="I182:J182"/>
    <mergeCell ref="A183:D183"/>
    <mergeCell ref="G183:H183"/>
    <mergeCell ref="I183:J183"/>
    <mergeCell ref="A180:D180"/>
    <mergeCell ref="G180:H180"/>
    <mergeCell ref="I180:J180"/>
    <mergeCell ref="A181:D181"/>
    <mergeCell ref="G181:H181"/>
    <mergeCell ref="I181:J181"/>
    <mergeCell ref="A178:D178"/>
    <mergeCell ref="G178:H178"/>
    <mergeCell ref="I178:J178"/>
    <mergeCell ref="A179:D179"/>
    <mergeCell ref="G179:H179"/>
    <mergeCell ref="I179:J179"/>
    <mergeCell ref="A176:D176"/>
    <mergeCell ref="G176:H176"/>
    <mergeCell ref="I176:J176"/>
    <mergeCell ref="A177:D177"/>
    <mergeCell ref="G177:H177"/>
    <mergeCell ref="I177:J177"/>
    <mergeCell ref="A172:G172"/>
    <mergeCell ref="A173:K173"/>
    <mergeCell ref="A174:A175"/>
    <mergeCell ref="E174:E175"/>
    <mergeCell ref="F174:J174"/>
    <mergeCell ref="K174:K175"/>
    <mergeCell ref="G175:H175"/>
    <mergeCell ref="I175:J175"/>
    <mergeCell ref="B170:C170"/>
    <mergeCell ref="D170:G170"/>
    <mergeCell ref="A160:K160"/>
    <mergeCell ref="B162:G162"/>
    <mergeCell ref="B163:G163"/>
    <mergeCell ref="B164:G164"/>
    <mergeCell ref="A166:K166"/>
    <mergeCell ref="D167:G167"/>
    <mergeCell ref="B168:C168"/>
    <mergeCell ref="D168:G168"/>
    <mergeCell ref="B169:C169"/>
    <mergeCell ref="D169:G169"/>
    <mergeCell ref="A158:G158"/>
    <mergeCell ref="L158:M158"/>
    <mergeCell ref="L153:M153"/>
    <mergeCell ref="L154:M154"/>
    <mergeCell ref="L155:M155"/>
    <mergeCell ref="A129:E129"/>
    <mergeCell ref="A131:E131"/>
    <mergeCell ref="A132:E132"/>
    <mergeCell ref="A133:E133"/>
    <mergeCell ref="A135:K135"/>
    <mergeCell ref="A136:K136"/>
    <mergeCell ref="A148:K148"/>
    <mergeCell ref="A145:K145"/>
    <mergeCell ref="A146:K146"/>
    <mergeCell ref="A149:G149"/>
    <mergeCell ref="L149:M149"/>
    <mergeCell ref="A137:K137"/>
    <mergeCell ref="A138:K138"/>
    <mergeCell ref="A139:K139"/>
    <mergeCell ref="A140:K140"/>
    <mergeCell ref="A141:K141"/>
    <mergeCell ref="A142:K142"/>
    <mergeCell ref="A125:E125"/>
    <mergeCell ref="L125:M125"/>
    <mergeCell ref="A126:E126"/>
    <mergeCell ref="L126:M126"/>
    <mergeCell ref="A127:E127"/>
    <mergeCell ref="A128:E128"/>
    <mergeCell ref="A120:E120"/>
    <mergeCell ref="A121:E121"/>
    <mergeCell ref="L121:M121"/>
    <mergeCell ref="A122:E122"/>
    <mergeCell ref="L122:M122"/>
    <mergeCell ref="A124:E124"/>
    <mergeCell ref="L124:M124"/>
    <mergeCell ref="A116:E116"/>
    <mergeCell ref="A117:E117"/>
    <mergeCell ref="L117:M117"/>
    <mergeCell ref="A118:E118"/>
    <mergeCell ref="L118:M118"/>
    <mergeCell ref="A119:E119"/>
    <mergeCell ref="Y111:AA111"/>
    <mergeCell ref="A112:K112"/>
    <mergeCell ref="A113:B113"/>
    <mergeCell ref="C113:K113"/>
    <mergeCell ref="F114:G114"/>
    <mergeCell ref="H114:I114"/>
    <mergeCell ref="J114:K114"/>
    <mergeCell ref="A109:K109"/>
    <mergeCell ref="A111:K111"/>
    <mergeCell ref="N111:O112"/>
    <mergeCell ref="P111:R111"/>
    <mergeCell ref="S111:U111"/>
    <mergeCell ref="V111:X111"/>
    <mergeCell ref="A106:G107"/>
    <mergeCell ref="H106:I107"/>
    <mergeCell ref="J106:K107"/>
    <mergeCell ref="L106:M106"/>
    <mergeCell ref="L107:M107"/>
    <mergeCell ref="A108:G108"/>
    <mergeCell ref="H108:I108"/>
    <mergeCell ref="J108:K108"/>
    <mergeCell ref="A104:G105"/>
    <mergeCell ref="H104:I105"/>
    <mergeCell ref="J104:K105"/>
    <mergeCell ref="L104:M104"/>
    <mergeCell ref="N104:S104"/>
    <mergeCell ref="L105:M105"/>
    <mergeCell ref="N105:P105"/>
    <mergeCell ref="L54:M54"/>
    <mergeCell ref="L55:M55"/>
    <mergeCell ref="L56:M56"/>
    <mergeCell ref="A99:K99"/>
    <mergeCell ref="A100:K100"/>
    <mergeCell ref="A103:G103"/>
    <mergeCell ref="H103:I103"/>
    <mergeCell ref="J103:K103"/>
    <mergeCell ref="A59:K59"/>
    <mergeCell ref="I60:J60"/>
    <mergeCell ref="I62:J62"/>
    <mergeCell ref="A66:K66"/>
    <mergeCell ref="G68:H68"/>
    <mergeCell ref="G70:H70"/>
    <mergeCell ref="A74:K74"/>
    <mergeCell ref="A81:J81"/>
    <mergeCell ref="A86:J86"/>
    <mergeCell ref="A72:J72"/>
    <mergeCell ref="L68:M68"/>
    <mergeCell ref="L62:M62"/>
    <mergeCell ref="A46:K46"/>
    <mergeCell ref="A47:K47"/>
    <mergeCell ref="D49:G49"/>
    <mergeCell ref="H49:K49"/>
    <mergeCell ref="L52:M52"/>
    <mergeCell ref="L53:M53"/>
    <mergeCell ref="A43:C43"/>
    <mergeCell ref="D43:E43"/>
    <mergeCell ref="F43:G43"/>
    <mergeCell ref="H43:I43"/>
    <mergeCell ref="J43:K43"/>
    <mergeCell ref="L43:M43"/>
    <mergeCell ref="L42:M42"/>
    <mergeCell ref="A40:C40"/>
    <mergeCell ref="D40:E40"/>
    <mergeCell ref="F40:G40"/>
    <mergeCell ref="H40:I40"/>
    <mergeCell ref="J40:K40"/>
    <mergeCell ref="A41:C41"/>
    <mergeCell ref="D41:E41"/>
    <mergeCell ref="F41:G41"/>
    <mergeCell ref="H41:I41"/>
    <mergeCell ref="J41:K41"/>
    <mergeCell ref="F38:G38"/>
    <mergeCell ref="H38:I38"/>
    <mergeCell ref="J38:K38"/>
    <mergeCell ref="A39:C39"/>
    <mergeCell ref="D39:E39"/>
    <mergeCell ref="F39:G39"/>
    <mergeCell ref="H39:I39"/>
    <mergeCell ref="J39:K39"/>
    <mergeCell ref="A42:C42"/>
    <mergeCell ref="D42:E42"/>
    <mergeCell ref="F42:G42"/>
    <mergeCell ref="H42:I42"/>
    <mergeCell ref="J42:K42"/>
    <mergeCell ref="P24:R24"/>
    <mergeCell ref="A30:K30"/>
    <mergeCell ref="A31:K31"/>
    <mergeCell ref="A33:K33"/>
    <mergeCell ref="A35:C36"/>
    <mergeCell ref="D35:G35"/>
    <mergeCell ref="H35:K35"/>
    <mergeCell ref="D36:E36"/>
    <mergeCell ref="F36:G36"/>
    <mergeCell ref="H36:I36"/>
    <mergeCell ref="L25:M25"/>
    <mergeCell ref="L27:M27"/>
    <mergeCell ref="P18:R18"/>
    <mergeCell ref="A19:B19"/>
    <mergeCell ref="C19:E19"/>
    <mergeCell ref="F19:H19"/>
    <mergeCell ref="P19:R19"/>
    <mergeCell ref="B10:K10"/>
    <mergeCell ref="L10:M10"/>
    <mergeCell ref="A12:K12"/>
    <mergeCell ref="A15:E15"/>
    <mergeCell ref="F15:K15"/>
    <mergeCell ref="L15:M15"/>
    <mergeCell ref="A17:E17"/>
    <mergeCell ref="F17:K17"/>
    <mergeCell ref="L17:M17"/>
    <mergeCell ref="A221:K221"/>
    <mergeCell ref="A1:B3"/>
    <mergeCell ref="C1:K3"/>
    <mergeCell ref="L1:M1"/>
    <mergeCell ref="C5:F5"/>
    <mergeCell ref="H6:J6"/>
    <mergeCell ref="A8:C8"/>
    <mergeCell ref="D8:K8"/>
    <mergeCell ref="A185:B185"/>
    <mergeCell ref="C185:D185"/>
    <mergeCell ref="F20:K20"/>
    <mergeCell ref="L20:M20"/>
    <mergeCell ref="A21:F21"/>
    <mergeCell ref="L21:M21"/>
    <mergeCell ref="A23:H23"/>
    <mergeCell ref="L23:M23"/>
    <mergeCell ref="J36:K36"/>
    <mergeCell ref="A37:C37"/>
    <mergeCell ref="D37:E37"/>
    <mergeCell ref="F37:G37"/>
    <mergeCell ref="H37:I37"/>
    <mergeCell ref="J37:K37"/>
    <mergeCell ref="A38:C38"/>
    <mergeCell ref="D38:E38"/>
  </mergeCells>
  <conditionalFormatting sqref="H27 B27:C27">
    <cfRule type="expression" dxfId="12" priority="18">
      <formula>$N$21="1"</formula>
    </cfRule>
  </conditionalFormatting>
  <conditionalFormatting sqref="B25 H25">
    <cfRule type="expression" dxfId="11" priority="17" stopIfTrue="1">
      <formula>$N$21="1"</formula>
    </cfRule>
  </conditionalFormatting>
  <conditionalFormatting sqref="G204">
    <cfRule type="expression" dxfId="10" priority="16">
      <formula>$N$201="1"</formula>
    </cfRule>
  </conditionalFormatting>
  <conditionalFormatting sqref="H204:J204">
    <cfRule type="expression" dxfId="9" priority="14">
      <formula>$O$201="1"</formula>
    </cfRule>
    <cfRule type="expression" dxfId="8" priority="15">
      <formula>$N$201="1"</formula>
    </cfRule>
  </conditionalFormatting>
  <conditionalFormatting sqref="F204">
    <cfRule type="expression" dxfId="7" priority="12">
      <formula>$P$201="1"</formula>
    </cfRule>
    <cfRule type="expression" dxfId="6" priority="13">
      <formula>$N$201="1"</formula>
    </cfRule>
  </conditionalFormatting>
  <conditionalFormatting sqref="J203">
    <cfRule type="expression" dxfId="5" priority="11">
      <formula>$P$203=1</formula>
    </cfRule>
  </conditionalFormatting>
  <conditionalFormatting sqref="C67:H70">
    <cfRule type="expression" dxfId="4" priority="10">
      <formula>$P$68=1</formula>
    </cfRule>
  </conditionalFormatting>
  <conditionalFormatting sqref="C76:G77">
    <cfRule type="expression" dxfId="3" priority="4">
      <formula>$P$76=1</formula>
    </cfRule>
  </conditionalFormatting>
  <conditionalFormatting sqref="C79:G80">
    <cfRule type="expression" dxfId="2" priority="3">
      <formula>$P$79=1</formula>
    </cfRule>
  </conditionalFormatting>
  <conditionalFormatting sqref="A86:J90">
    <cfRule type="expression" dxfId="1" priority="2">
      <formula>$P$82=1</formula>
    </cfRule>
    <cfRule type="expression" dxfId="0" priority="1">
      <formula>$P$83=1</formula>
    </cfRule>
  </conditionalFormatting>
  <pageMargins left="0.70866141732283472" right="0.70866141732283472" top="0.74803149606299213" bottom="0.74803149606299213" header="0.31496062992125984" footer="0.31496062992125984"/>
  <pageSetup paperSize="9" scale="68" fitToHeight="11" orientation="portrait" r:id="rId1"/>
  <rowBreaks count="4" manualBreakCount="4">
    <brk id="57" max="10" man="1"/>
    <brk id="98" max="10" man="1"/>
    <brk id="144" max="10" man="1"/>
    <brk id="204" max="10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sheetPr codeName="Foglio4"/>
  <dimension ref="A1:E82"/>
  <sheetViews>
    <sheetView workbookViewId="0">
      <selection activeCell="D8" sqref="D8:K8"/>
    </sheetView>
  </sheetViews>
  <sheetFormatPr defaultColWidth="9.109375" defaultRowHeight="14.4"/>
  <cols>
    <col min="1" max="1" width="6" style="267" customWidth="1"/>
    <col min="2" max="2" width="58.5546875" style="267" customWidth="1"/>
    <col min="4" max="4" width="53.88671875" customWidth="1"/>
  </cols>
  <sheetData>
    <row r="1" spans="1:5">
      <c r="A1" s="263"/>
      <c r="B1" s="264" t="s">
        <v>125</v>
      </c>
      <c r="C1" s="615" t="s">
        <v>126</v>
      </c>
      <c r="D1" s="616"/>
      <c r="E1" s="616"/>
    </row>
    <row r="2" spans="1:5">
      <c r="A2" s="263"/>
      <c r="B2" s="263"/>
      <c r="C2" s="265">
        <v>1</v>
      </c>
      <c r="D2" s="266" t="s">
        <v>127</v>
      </c>
      <c r="E2" s="265"/>
    </row>
    <row r="3" spans="1:5">
      <c r="A3" s="263" t="s">
        <v>128</v>
      </c>
      <c r="B3" s="263" t="s">
        <v>129</v>
      </c>
      <c r="C3" s="265">
        <v>2</v>
      </c>
      <c r="D3" s="265" t="s">
        <v>130</v>
      </c>
      <c r="E3" s="265">
        <f>A3*1</f>
        <v>100</v>
      </c>
    </row>
    <row r="4" spans="1:5">
      <c r="A4" s="263" t="s">
        <v>131</v>
      </c>
      <c r="B4" s="263" t="s">
        <v>132</v>
      </c>
      <c r="C4" s="265">
        <v>3</v>
      </c>
      <c r="D4" s="265" t="s">
        <v>133</v>
      </c>
      <c r="E4" s="265">
        <f t="shared" ref="E4:E67" si="0">A4*1</f>
        <v>102</v>
      </c>
    </row>
    <row r="5" spans="1:5">
      <c r="A5" s="263" t="s">
        <v>134</v>
      </c>
      <c r="B5" s="263" t="s">
        <v>135</v>
      </c>
      <c r="C5" s="265">
        <v>4</v>
      </c>
      <c r="D5" s="265" t="s">
        <v>9</v>
      </c>
      <c r="E5" s="265">
        <f t="shared" si="0"/>
        <v>200</v>
      </c>
    </row>
    <row r="6" spans="1:5">
      <c r="A6" s="263" t="s">
        <v>136</v>
      </c>
      <c r="B6" s="263" t="s">
        <v>137</v>
      </c>
      <c r="C6" s="265">
        <v>5</v>
      </c>
      <c r="D6" s="265" t="s">
        <v>138</v>
      </c>
      <c r="E6" s="265">
        <f t="shared" si="0"/>
        <v>204</v>
      </c>
    </row>
    <row r="7" spans="1:5">
      <c r="A7" s="263" t="s">
        <v>139</v>
      </c>
      <c r="B7" s="263" t="s">
        <v>140</v>
      </c>
      <c r="C7" s="265">
        <v>6</v>
      </c>
      <c r="D7" s="265" t="s">
        <v>141</v>
      </c>
      <c r="E7" s="265">
        <f t="shared" si="0"/>
        <v>300</v>
      </c>
    </row>
    <row r="8" spans="1:5">
      <c r="A8" s="263" t="s">
        <v>142</v>
      </c>
      <c r="B8" s="263" t="s">
        <v>143</v>
      </c>
      <c r="C8" s="265">
        <v>7</v>
      </c>
      <c r="D8" s="265" t="s">
        <v>144</v>
      </c>
      <c r="E8" s="265">
        <f t="shared" si="0"/>
        <v>302</v>
      </c>
    </row>
    <row r="9" spans="1:5">
      <c r="A9" s="263" t="s">
        <v>145</v>
      </c>
      <c r="B9" s="263" t="s">
        <v>146</v>
      </c>
      <c r="C9" s="265">
        <v>8</v>
      </c>
      <c r="D9" s="265" t="s">
        <v>147</v>
      </c>
      <c r="E9" s="265">
        <f t="shared" si="0"/>
        <v>303</v>
      </c>
    </row>
    <row r="10" spans="1:5">
      <c r="A10" s="263" t="s">
        <v>148</v>
      </c>
      <c r="B10" s="263" t="s">
        <v>149</v>
      </c>
      <c r="C10" s="265">
        <v>9</v>
      </c>
      <c r="D10" s="265" t="s">
        <v>150</v>
      </c>
      <c r="E10" s="265">
        <f t="shared" si="0"/>
        <v>304</v>
      </c>
    </row>
    <row r="11" spans="1:5">
      <c r="A11" s="263" t="s">
        <v>151</v>
      </c>
      <c r="B11" s="263" t="s">
        <v>152</v>
      </c>
      <c r="C11" s="265">
        <v>10</v>
      </c>
      <c r="D11" s="265" t="s">
        <v>153</v>
      </c>
      <c r="E11" s="265">
        <f t="shared" si="0"/>
        <v>306</v>
      </c>
    </row>
    <row r="12" spans="1:5">
      <c r="A12" s="263" t="s">
        <v>154</v>
      </c>
      <c r="B12" s="263" t="s">
        <v>155</v>
      </c>
      <c r="C12" s="265">
        <v>11</v>
      </c>
      <c r="D12" s="265" t="s">
        <v>156</v>
      </c>
      <c r="E12" s="265">
        <f t="shared" si="0"/>
        <v>308</v>
      </c>
    </row>
    <row r="13" spans="1:5">
      <c r="A13" s="263" t="s">
        <v>157</v>
      </c>
      <c r="B13" s="263" t="s">
        <v>158</v>
      </c>
      <c r="C13" s="265">
        <v>12</v>
      </c>
      <c r="D13" s="265" t="s">
        <v>159</v>
      </c>
      <c r="E13" s="265">
        <f t="shared" si="0"/>
        <v>309</v>
      </c>
    </row>
    <row r="14" spans="1:5">
      <c r="A14" s="263" t="s">
        <v>160</v>
      </c>
      <c r="B14" s="263" t="s">
        <v>161</v>
      </c>
      <c r="C14" s="265">
        <v>13</v>
      </c>
      <c r="D14" s="265" t="s">
        <v>162</v>
      </c>
      <c r="E14" s="265">
        <f t="shared" si="0"/>
        <v>310</v>
      </c>
    </row>
    <row r="15" spans="1:5">
      <c r="A15" s="263" t="s">
        <v>163</v>
      </c>
      <c r="B15" s="263" t="s">
        <v>164</v>
      </c>
      <c r="C15" s="265">
        <v>14</v>
      </c>
      <c r="D15" s="265" t="s">
        <v>165</v>
      </c>
      <c r="E15" s="265">
        <f t="shared" si="0"/>
        <v>401</v>
      </c>
    </row>
    <row r="16" spans="1:5">
      <c r="A16" s="263" t="s">
        <v>166</v>
      </c>
      <c r="B16" s="263" t="s">
        <v>167</v>
      </c>
      <c r="C16" s="265">
        <v>15</v>
      </c>
      <c r="D16" s="265" t="s">
        <v>168</v>
      </c>
      <c r="E16" s="265">
        <f t="shared" si="0"/>
        <v>402</v>
      </c>
    </row>
    <row r="17" spans="1:5">
      <c r="A17" s="263" t="s">
        <v>169</v>
      </c>
      <c r="B17" s="263" t="s">
        <v>170</v>
      </c>
      <c r="C17" s="265">
        <v>16</v>
      </c>
      <c r="D17" s="265" t="s">
        <v>171</v>
      </c>
      <c r="E17" s="265">
        <f t="shared" si="0"/>
        <v>403</v>
      </c>
    </row>
    <row r="18" spans="1:5">
      <c r="A18" s="263" t="s">
        <v>172</v>
      </c>
      <c r="B18" s="263" t="s">
        <v>173</v>
      </c>
      <c r="C18" s="265">
        <v>17</v>
      </c>
      <c r="D18" s="265" t="s">
        <v>174</v>
      </c>
      <c r="E18" s="265">
        <f t="shared" si="0"/>
        <v>501</v>
      </c>
    </row>
    <row r="19" spans="1:5">
      <c r="A19" s="263" t="s">
        <v>175</v>
      </c>
      <c r="B19" s="263" t="s">
        <v>176</v>
      </c>
      <c r="C19" s="265">
        <v>18</v>
      </c>
      <c r="D19" s="265" t="s">
        <v>177</v>
      </c>
      <c r="E19" s="265">
        <f t="shared" si="0"/>
        <v>502</v>
      </c>
    </row>
    <row r="20" spans="1:5">
      <c r="A20" s="263" t="s">
        <v>178</v>
      </c>
      <c r="B20" s="263" t="s">
        <v>179</v>
      </c>
      <c r="C20" s="265">
        <v>19</v>
      </c>
      <c r="D20" s="265" t="s">
        <v>180</v>
      </c>
      <c r="E20" s="265">
        <f t="shared" si="0"/>
        <v>504</v>
      </c>
    </row>
    <row r="21" spans="1:5">
      <c r="A21" s="263" t="s">
        <v>181</v>
      </c>
      <c r="B21" s="263" t="s">
        <v>182</v>
      </c>
      <c r="C21" s="265">
        <v>20</v>
      </c>
      <c r="D21" s="265" t="s">
        <v>183</v>
      </c>
      <c r="E21" s="265">
        <f t="shared" si="0"/>
        <v>505</v>
      </c>
    </row>
    <row r="22" spans="1:5">
      <c r="A22" s="263" t="s">
        <v>184</v>
      </c>
      <c r="B22" s="263" t="s">
        <v>185</v>
      </c>
      <c r="C22" s="265">
        <v>21</v>
      </c>
      <c r="D22" s="265" t="s">
        <v>186</v>
      </c>
      <c r="E22" s="265">
        <f t="shared" si="0"/>
        <v>507</v>
      </c>
    </row>
    <row r="23" spans="1:5">
      <c r="A23" s="263" t="s">
        <v>187</v>
      </c>
      <c r="B23" s="263" t="s">
        <v>188</v>
      </c>
      <c r="C23" s="265">
        <v>22</v>
      </c>
      <c r="D23" s="265" t="s">
        <v>189</v>
      </c>
      <c r="E23" s="265">
        <f t="shared" si="0"/>
        <v>508</v>
      </c>
    </row>
    <row r="24" spans="1:5">
      <c r="A24" s="263" t="s">
        <v>190</v>
      </c>
      <c r="B24" s="263" t="s">
        <v>191</v>
      </c>
      <c r="C24" s="265">
        <v>23</v>
      </c>
      <c r="D24" s="265" t="s">
        <v>192</v>
      </c>
      <c r="E24" s="265">
        <f t="shared" si="0"/>
        <v>509</v>
      </c>
    </row>
    <row r="25" spans="1:5">
      <c r="A25" s="263" t="s">
        <v>193</v>
      </c>
      <c r="B25" s="263" t="s">
        <v>194</v>
      </c>
      <c r="C25" s="265">
        <v>24</v>
      </c>
      <c r="D25" s="265" t="s">
        <v>195</v>
      </c>
      <c r="E25" s="265">
        <f t="shared" si="0"/>
        <v>510</v>
      </c>
    </row>
    <row r="26" spans="1:5">
      <c r="A26" s="263" t="s">
        <v>196</v>
      </c>
      <c r="B26" s="263" t="s">
        <v>197</v>
      </c>
      <c r="C26" s="265">
        <v>25</v>
      </c>
      <c r="D26" s="265" t="s">
        <v>198</v>
      </c>
      <c r="E26" s="265">
        <f t="shared" si="0"/>
        <v>511</v>
      </c>
    </row>
    <row r="27" spans="1:5">
      <c r="A27" s="263" t="s">
        <v>199</v>
      </c>
      <c r="B27" s="263" t="s">
        <v>200</v>
      </c>
      <c r="C27" s="265">
        <v>26</v>
      </c>
      <c r="D27" s="265" t="s">
        <v>201</v>
      </c>
      <c r="E27" s="265">
        <f t="shared" si="0"/>
        <v>512</v>
      </c>
    </row>
    <row r="28" spans="1:5">
      <c r="A28" s="263" t="s">
        <v>202</v>
      </c>
      <c r="B28" s="263" t="s">
        <v>203</v>
      </c>
      <c r="C28" s="265">
        <v>27</v>
      </c>
      <c r="D28" s="265" t="s">
        <v>204</v>
      </c>
      <c r="E28" s="265">
        <f t="shared" si="0"/>
        <v>513</v>
      </c>
    </row>
    <row r="29" spans="1:5">
      <c r="A29" s="263" t="s">
        <v>205</v>
      </c>
      <c r="B29" s="263" t="s">
        <v>206</v>
      </c>
      <c r="C29" s="265">
        <v>28</v>
      </c>
      <c r="D29" s="265" t="s">
        <v>207</v>
      </c>
      <c r="E29" s="265">
        <f t="shared" si="0"/>
        <v>514</v>
      </c>
    </row>
    <row r="30" spans="1:5" ht="28.8">
      <c r="A30" s="263" t="s">
        <v>208</v>
      </c>
      <c r="B30" s="263" t="s">
        <v>209</v>
      </c>
      <c r="C30" s="265">
        <v>29</v>
      </c>
      <c r="D30" s="265" t="s">
        <v>210</v>
      </c>
      <c r="E30" s="265">
        <f t="shared" si="0"/>
        <v>515</v>
      </c>
    </row>
    <row r="31" spans="1:5" ht="28.8">
      <c r="A31" s="263" t="s">
        <v>211</v>
      </c>
      <c r="B31" s="263" t="s">
        <v>212</v>
      </c>
      <c r="C31" s="265">
        <v>30</v>
      </c>
      <c r="D31" s="265" t="s">
        <v>213</v>
      </c>
      <c r="E31" s="265">
        <f t="shared" si="0"/>
        <v>601</v>
      </c>
    </row>
    <row r="32" spans="1:5">
      <c r="A32" s="263" t="s">
        <v>214</v>
      </c>
      <c r="B32" s="263" t="s">
        <v>215</v>
      </c>
      <c r="C32" s="265">
        <v>31</v>
      </c>
      <c r="D32" s="265" t="s">
        <v>216</v>
      </c>
      <c r="E32" s="265">
        <f t="shared" si="0"/>
        <v>604</v>
      </c>
    </row>
    <row r="33" spans="1:5">
      <c r="A33" s="263" t="s">
        <v>217</v>
      </c>
      <c r="B33" s="263" t="s">
        <v>218</v>
      </c>
      <c r="C33" s="265">
        <v>32</v>
      </c>
      <c r="D33" s="265" t="s">
        <v>219</v>
      </c>
      <c r="E33" s="265">
        <f t="shared" si="0"/>
        <v>607</v>
      </c>
    </row>
    <row r="34" spans="1:5">
      <c r="A34" s="263" t="s">
        <v>220</v>
      </c>
      <c r="B34" s="263" t="s">
        <v>221</v>
      </c>
      <c r="C34" s="265">
        <v>33</v>
      </c>
      <c r="D34" s="265" t="s">
        <v>222</v>
      </c>
      <c r="E34" s="265">
        <f t="shared" si="0"/>
        <v>608</v>
      </c>
    </row>
    <row r="35" spans="1:5">
      <c r="A35" s="263" t="s">
        <v>223</v>
      </c>
      <c r="B35" s="263" t="s">
        <v>224</v>
      </c>
      <c r="C35" s="265">
        <v>34</v>
      </c>
      <c r="D35" s="265" t="s">
        <v>225</v>
      </c>
      <c r="E35" s="265">
        <f t="shared" si="0"/>
        <v>610</v>
      </c>
    </row>
    <row r="36" spans="1:5">
      <c r="A36" s="263" t="s">
        <v>226</v>
      </c>
      <c r="B36" s="263" t="s">
        <v>227</v>
      </c>
      <c r="C36" s="265">
        <v>35</v>
      </c>
      <c r="D36" s="265" t="s">
        <v>228</v>
      </c>
      <c r="E36" s="265">
        <f t="shared" si="0"/>
        <v>611</v>
      </c>
    </row>
    <row r="37" spans="1:5">
      <c r="A37" s="263" t="s">
        <v>229</v>
      </c>
      <c r="B37" s="263" t="s">
        <v>230</v>
      </c>
      <c r="C37" s="265">
        <v>36</v>
      </c>
      <c r="D37" s="265" t="s">
        <v>231</v>
      </c>
      <c r="E37" s="265">
        <f t="shared" si="0"/>
        <v>700</v>
      </c>
    </row>
    <row r="38" spans="1:5">
      <c r="A38" s="263" t="s">
        <v>232</v>
      </c>
      <c r="B38" s="263" t="s">
        <v>233</v>
      </c>
      <c r="C38" s="265">
        <v>37</v>
      </c>
      <c r="D38" s="265" t="s">
        <v>234</v>
      </c>
      <c r="E38" s="265">
        <f t="shared" si="0"/>
        <v>800</v>
      </c>
    </row>
    <row r="39" spans="1:5">
      <c r="A39" s="263" t="s">
        <v>235</v>
      </c>
      <c r="B39" s="263" t="s">
        <v>236</v>
      </c>
      <c r="C39" s="265">
        <v>38</v>
      </c>
      <c r="D39" s="265" t="s">
        <v>237</v>
      </c>
      <c r="E39" s="265">
        <f t="shared" si="0"/>
        <v>900</v>
      </c>
    </row>
    <row r="40" spans="1:5">
      <c r="A40" s="263" t="s">
        <v>238</v>
      </c>
      <c r="B40" s="263" t="s">
        <v>239</v>
      </c>
      <c r="C40" s="265">
        <v>39</v>
      </c>
      <c r="D40" s="265" t="s">
        <v>240</v>
      </c>
      <c r="E40" s="265">
        <f t="shared" si="0"/>
        <v>1000</v>
      </c>
    </row>
    <row r="41" spans="1:5">
      <c r="A41" s="263" t="s">
        <v>241</v>
      </c>
      <c r="B41" s="263" t="s">
        <v>242</v>
      </c>
      <c r="C41" s="265">
        <v>40</v>
      </c>
      <c r="D41" s="265" t="s">
        <v>243</v>
      </c>
      <c r="E41" s="265">
        <f t="shared" si="0"/>
        <v>1100</v>
      </c>
    </row>
    <row r="42" spans="1:5">
      <c r="A42" s="263" t="s">
        <v>244</v>
      </c>
      <c r="B42" s="263" t="s">
        <v>245</v>
      </c>
      <c r="C42" s="265">
        <v>41</v>
      </c>
      <c r="D42" s="265" t="s">
        <v>246</v>
      </c>
      <c r="E42" s="265">
        <f t="shared" si="0"/>
        <v>1300</v>
      </c>
    </row>
    <row r="43" spans="1:5">
      <c r="A43" s="263" t="s">
        <v>247</v>
      </c>
      <c r="B43" s="263" t="s">
        <v>248</v>
      </c>
      <c r="C43" s="265">
        <v>42</v>
      </c>
      <c r="D43" s="265" t="s">
        <v>249</v>
      </c>
      <c r="E43" s="265">
        <f t="shared" si="0"/>
        <v>1400</v>
      </c>
    </row>
    <row r="44" spans="1:5">
      <c r="A44" s="263" t="s">
        <v>250</v>
      </c>
      <c r="B44" s="263" t="s">
        <v>251</v>
      </c>
      <c r="C44" s="265">
        <v>43</v>
      </c>
      <c r="D44" s="265" t="s">
        <v>252</v>
      </c>
      <c r="E44" s="265">
        <f t="shared" si="0"/>
        <v>1510</v>
      </c>
    </row>
    <row r="45" spans="1:5">
      <c r="A45" s="263" t="s">
        <v>253</v>
      </c>
      <c r="B45" s="263" t="s">
        <v>254</v>
      </c>
      <c r="C45" s="265">
        <v>44</v>
      </c>
      <c r="D45" s="265" t="s">
        <v>255</v>
      </c>
      <c r="E45" s="265">
        <f t="shared" si="0"/>
        <v>1520</v>
      </c>
    </row>
    <row r="46" spans="1:5">
      <c r="A46" s="263" t="s">
        <v>256</v>
      </c>
      <c r="B46" s="263" t="s">
        <v>257</v>
      </c>
      <c r="C46" s="265">
        <v>45</v>
      </c>
      <c r="D46" s="265" t="s">
        <v>258</v>
      </c>
      <c r="E46" s="265">
        <f t="shared" si="0"/>
        <v>1530</v>
      </c>
    </row>
    <row r="47" spans="1:5">
      <c r="A47" s="263" t="s">
        <v>259</v>
      </c>
      <c r="B47" s="263" t="s">
        <v>260</v>
      </c>
      <c r="C47" s="265">
        <v>46</v>
      </c>
      <c r="D47" s="265" t="s">
        <v>261</v>
      </c>
      <c r="E47" s="265">
        <f t="shared" si="0"/>
        <v>1550</v>
      </c>
    </row>
    <row r="48" spans="1:5">
      <c r="A48" s="263" t="s">
        <v>262</v>
      </c>
      <c r="B48" s="263" t="s">
        <v>263</v>
      </c>
      <c r="C48" s="265">
        <v>47</v>
      </c>
      <c r="D48" s="265" t="s">
        <v>264</v>
      </c>
      <c r="E48" s="265">
        <f t="shared" si="0"/>
        <v>1560</v>
      </c>
    </row>
    <row r="49" spans="1:5">
      <c r="A49" s="263" t="s">
        <v>265</v>
      </c>
      <c r="B49" s="263" t="s">
        <v>266</v>
      </c>
      <c r="C49" s="265">
        <v>48</v>
      </c>
      <c r="D49" s="265" t="s">
        <v>267</v>
      </c>
      <c r="E49" s="265">
        <f t="shared" si="0"/>
        <v>1570</v>
      </c>
    </row>
    <row r="50" spans="1:5">
      <c r="A50" s="263" t="s">
        <v>268</v>
      </c>
      <c r="B50" s="263" t="s">
        <v>269</v>
      </c>
      <c r="C50" s="265">
        <v>49</v>
      </c>
      <c r="D50" s="265" t="s">
        <v>270</v>
      </c>
      <c r="E50" s="265">
        <f t="shared" si="0"/>
        <v>1580</v>
      </c>
    </row>
    <row r="51" spans="1:5" ht="28.8">
      <c r="A51" s="263" t="s">
        <v>271</v>
      </c>
      <c r="B51" s="263" t="s">
        <v>272</v>
      </c>
      <c r="C51" s="265">
        <v>50</v>
      </c>
      <c r="D51" s="265" t="s">
        <v>273</v>
      </c>
      <c r="E51" s="265">
        <f t="shared" si="0"/>
        <v>1581</v>
      </c>
    </row>
    <row r="52" spans="1:5">
      <c r="A52" s="263" t="s">
        <v>274</v>
      </c>
      <c r="B52" s="263" t="s">
        <v>275</v>
      </c>
      <c r="C52" s="265">
        <v>51</v>
      </c>
      <c r="D52" s="265" t="s">
        <v>276</v>
      </c>
      <c r="E52" s="265">
        <f t="shared" si="0"/>
        <v>1582</v>
      </c>
    </row>
    <row r="53" spans="1:5">
      <c r="A53" s="263" t="s">
        <v>277</v>
      </c>
      <c r="B53" s="263" t="s">
        <v>278</v>
      </c>
      <c r="C53" s="265">
        <v>52</v>
      </c>
      <c r="D53" s="265" t="s">
        <v>279</v>
      </c>
      <c r="E53" s="265">
        <f t="shared" si="0"/>
        <v>1583</v>
      </c>
    </row>
    <row r="54" spans="1:5">
      <c r="A54" s="263" t="s">
        <v>280</v>
      </c>
      <c r="B54" s="263" t="s">
        <v>281</v>
      </c>
      <c r="C54" s="265">
        <v>53</v>
      </c>
      <c r="D54" s="265" t="s">
        <v>282</v>
      </c>
      <c r="E54" s="265">
        <f t="shared" si="0"/>
        <v>1584</v>
      </c>
    </row>
    <row r="55" spans="1:5">
      <c r="A55" s="263" t="s">
        <v>283</v>
      </c>
      <c r="B55" s="263" t="s">
        <v>284</v>
      </c>
      <c r="C55" s="265">
        <v>54</v>
      </c>
      <c r="D55" s="265" t="s">
        <v>285</v>
      </c>
      <c r="E55" s="265">
        <f t="shared" si="0"/>
        <v>1585</v>
      </c>
    </row>
    <row r="56" spans="1:5">
      <c r="A56" s="263" t="s">
        <v>286</v>
      </c>
      <c r="B56" s="263" t="s">
        <v>287</v>
      </c>
      <c r="C56" s="265">
        <v>55</v>
      </c>
      <c r="D56" s="265" t="s">
        <v>288</v>
      </c>
      <c r="E56" s="265">
        <f t="shared" si="0"/>
        <v>1586</v>
      </c>
    </row>
    <row r="57" spans="1:5">
      <c r="A57" s="263" t="s">
        <v>289</v>
      </c>
      <c r="B57" s="263" t="s">
        <v>290</v>
      </c>
      <c r="C57" s="265">
        <v>56</v>
      </c>
      <c r="D57" s="265" t="s">
        <v>291</v>
      </c>
      <c r="E57" s="265">
        <f t="shared" si="0"/>
        <v>1590</v>
      </c>
    </row>
    <row r="58" spans="1:5">
      <c r="A58" s="263" t="s">
        <v>292</v>
      </c>
      <c r="B58" s="263" t="s">
        <v>293</v>
      </c>
      <c r="C58" s="265">
        <v>57</v>
      </c>
      <c r="D58" s="265" t="s">
        <v>294</v>
      </c>
      <c r="E58" s="265">
        <f t="shared" si="0"/>
        <v>1700</v>
      </c>
    </row>
    <row r="59" spans="1:5">
      <c r="A59" s="263" t="s">
        <v>295</v>
      </c>
      <c r="B59" s="263" t="s">
        <v>296</v>
      </c>
      <c r="C59" s="265">
        <v>58</v>
      </c>
      <c r="D59" s="265" t="s">
        <v>297</v>
      </c>
      <c r="E59" s="265">
        <f t="shared" si="0"/>
        <v>1800</v>
      </c>
    </row>
    <row r="60" spans="1:5">
      <c r="A60" s="263" t="s">
        <v>298</v>
      </c>
      <c r="B60" s="263" t="s">
        <v>299</v>
      </c>
      <c r="C60" s="265">
        <v>59</v>
      </c>
      <c r="D60" s="265" t="s">
        <v>300</v>
      </c>
      <c r="E60" s="265">
        <f t="shared" si="0"/>
        <v>2010</v>
      </c>
    </row>
    <row r="61" spans="1:5">
      <c r="A61" s="263" t="s">
        <v>301</v>
      </c>
      <c r="B61" s="263" t="s">
        <v>302</v>
      </c>
      <c r="C61" s="265">
        <v>60</v>
      </c>
      <c r="D61" s="265" t="s">
        <v>303</v>
      </c>
      <c r="E61" s="265">
        <f t="shared" si="0"/>
        <v>2020</v>
      </c>
    </row>
    <row r="62" spans="1:5">
      <c r="A62" s="263" t="s">
        <v>304</v>
      </c>
      <c r="B62" s="263" t="s">
        <v>305</v>
      </c>
      <c r="C62" s="265">
        <v>61</v>
      </c>
      <c r="D62" s="265" t="s">
        <v>306</v>
      </c>
      <c r="E62" s="265">
        <f t="shared" si="0"/>
        <v>2100</v>
      </c>
    </row>
    <row r="63" spans="1:5">
      <c r="A63" s="263" t="s">
        <v>307</v>
      </c>
      <c r="B63" s="263" t="s">
        <v>308</v>
      </c>
      <c r="C63" s="265">
        <v>62</v>
      </c>
      <c r="D63" s="265" t="s">
        <v>309</v>
      </c>
      <c r="E63" s="265">
        <f t="shared" si="0"/>
        <v>2200</v>
      </c>
    </row>
    <row r="64" spans="1:5">
      <c r="A64" s="263" t="s">
        <v>310</v>
      </c>
      <c r="B64" s="263" t="s">
        <v>311</v>
      </c>
      <c r="C64" s="265">
        <v>63</v>
      </c>
      <c r="D64" s="265" t="s">
        <v>312</v>
      </c>
      <c r="E64" s="265">
        <f t="shared" si="0"/>
        <v>2300</v>
      </c>
    </row>
    <row r="65" spans="1:5">
      <c r="A65" s="263" t="s">
        <v>313</v>
      </c>
      <c r="B65" s="263" t="s">
        <v>314</v>
      </c>
      <c r="C65" s="265">
        <v>64</v>
      </c>
      <c r="D65" s="265" t="s">
        <v>315</v>
      </c>
      <c r="E65" s="265">
        <f t="shared" si="0"/>
        <v>2400</v>
      </c>
    </row>
    <row r="66" spans="1:5">
      <c r="A66" s="263" t="s">
        <v>316</v>
      </c>
      <c r="B66" s="263" t="s">
        <v>317</v>
      </c>
      <c r="C66" s="265">
        <v>65</v>
      </c>
      <c r="D66" s="265" t="s">
        <v>318</v>
      </c>
      <c r="E66" s="265">
        <f t="shared" si="0"/>
        <v>2500</v>
      </c>
    </row>
    <row r="67" spans="1:5">
      <c r="A67" s="263" t="s">
        <v>319</v>
      </c>
      <c r="B67" s="263" t="s">
        <v>320</v>
      </c>
      <c r="C67" s="265">
        <v>66</v>
      </c>
      <c r="D67" s="265" t="s">
        <v>321</v>
      </c>
      <c r="E67" s="265">
        <f t="shared" si="0"/>
        <v>2600</v>
      </c>
    </row>
    <row r="68" spans="1:5">
      <c r="A68" s="263" t="s">
        <v>322</v>
      </c>
      <c r="B68" s="263" t="s">
        <v>323</v>
      </c>
      <c r="C68" s="265">
        <v>67</v>
      </c>
      <c r="D68" s="265" t="s">
        <v>324</v>
      </c>
      <c r="E68" s="265">
        <f t="shared" ref="E68:E82" si="1">A68*1</f>
        <v>2650</v>
      </c>
    </row>
    <row r="69" spans="1:5" ht="28.8">
      <c r="A69" s="263" t="s">
        <v>325</v>
      </c>
      <c r="B69" s="263" t="s">
        <v>326</v>
      </c>
      <c r="C69" s="265">
        <v>68</v>
      </c>
      <c r="D69" s="265" t="s">
        <v>327</v>
      </c>
      <c r="E69" s="265">
        <f t="shared" si="1"/>
        <v>2660</v>
      </c>
    </row>
    <row r="70" spans="1:5">
      <c r="A70" s="263" t="s">
        <v>328</v>
      </c>
      <c r="B70" s="263" t="s">
        <v>329</v>
      </c>
      <c r="C70" s="265">
        <v>69</v>
      </c>
      <c r="D70" s="265" t="s">
        <v>330</v>
      </c>
      <c r="E70" s="265">
        <f t="shared" si="1"/>
        <v>2700</v>
      </c>
    </row>
    <row r="71" spans="1:5">
      <c r="A71" s="263" t="s">
        <v>331</v>
      </c>
      <c r="B71" s="263" t="s">
        <v>332</v>
      </c>
      <c r="C71" s="265">
        <v>70</v>
      </c>
      <c r="D71" s="265" t="s">
        <v>333</v>
      </c>
      <c r="E71" s="265">
        <f t="shared" si="1"/>
        <v>2800</v>
      </c>
    </row>
    <row r="72" spans="1:5">
      <c r="A72" s="263" t="s">
        <v>334</v>
      </c>
      <c r="B72" s="263" t="s">
        <v>335</v>
      </c>
      <c r="C72" s="265">
        <v>71</v>
      </c>
      <c r="D72" s="265" t="s">
        <v>336</v>
      </c>
      <c r="E72" s="265">
        <f t="shared" si="1"/>
        <v>2850</v>
      </c>
    </row>
    <row r="73" spans="1:5">
      <c r="A73" s="263" t="s">
        <v>337</v>
      </c>
      <c r="B73" s="263" t="s">
        <v>338</v>
      </c>
      <c r="C73" s="265">
        <v>72</v>
      </c>
      <c r="D73" s="265" t="s">
        <v>339</v>
      </c>
      <c r="E73" s="265">
        <f t="shared" si="1"/>
        <v>2950</v>
      </c>
    </row>
    <row r="74" spans="1:5">
      <c r="A74" s="263" t="s">
        <v>340</v>
      </c>
      <c r="B74" s="263" t="s">
        <v>341</v>
      </c>
      <c r="C74" s="265">
        <v>73</v>
      </c>
      <c r="D74" s="265" t="s">
        <v>342</v>
      </c>
      <c r="E74" s="265">
        <f t="shared" si="1"/>
        <v>3000</v>
      </c>
    </row>
    <row r="75" spans="1:5">
      <c r="A75" s="263" t="s">
        <v>343</v>
      </c>
      <c r="B75" s="263" t="s">
        <v>344</v>
      </c>
      <c r="C75" s="265">
        <v>74</v>
      </c>
      <c r="D75" s="265" t="s">
        <v>345</v>
      </c>
      <c r="E75" s="265">
        <f t="shared" si="1"/>
        <v>3001</v>
      </c>
    </row>
    <row r="76" spans="1:5">
      <c r="A76" s="263" t="s">
        <v>346</v>
      </c>
      <c r="B76" s="263" t="s">
        <v>347</v>
      </c>
      <c r="C76" s="265">
        <v>75</v>
      </c>
      <c r="D76" s="265" t="s">
        <v>348</v>
      </c>
      <c r="E76" s="265">
        <f t="shared" si="1"/>
        <v>3010</v>
      </c>
    </row>
    <row r="77" spans="1:5">
      <c r="A77" s="263" t="s">
        <v>349</v>
      </c>
      <c r="B77" s="263" t="s">
        <v>350</v>
      </c>
      <c r="C77" s="265">
        <v>76</v>
      </c>
      <c r="D77" s="265" t="s">
        <v>351</v>
      </c>
      <c r="E77" s="265">
        <f t="shared" si="1"/>
        <v>3020</v>
      </c>
    </row>
    <row r="78" spans="1:5">
      <c r="A78" s="263" t="s">
        <v>352</v>
      </c>
      <c r="B78" s="263" t="s">
        <v>353</v>
      </c>
      <c r="C78" s="265">
        <v>77</v>
      </c>
      <c r="D78" s="265" t="s">
        <v>354</v>
      </c>
      <c r="E78" s="265">
        <f t="shared" si="1"/>
        <v>3030</v>
      </c>
    </row>
    <row r="79" spans="1:5">
      <c r="A79" s="263" t="s">
        <v>355</v>
      </c>
      <c r="B79" s="263" t="s">
        <v>356</v>
      </c>
      <c r="C79" s="265">
        <v>78</v>
      </c>
      <c r="D79" s="265" t="s">
        <v>357</v>
      </c>
      <c r="E79" s="265">
        <f t="shared" si="1"/>
        <v>3040</v>
      </c>
    </row>
    <row r="80" spans="1:5">
      <c r="A80" s="263" t="s">
        <v>358</v>
      </c>
      <c r="B80" s="263" t="s">
        <v>359</v>
      </c>
      <c r="C80" s="265">
        <v>79</v>
      </c>
      <c r="D80" s="265" t="s">
        <v>360</v>
      </c>
      <c r="E80" s="265">
        <f t="shared" si="1"/>
        <v>3050</v>
      </c>
    </row>
    <row r="81" spans="1:5" ht="28.8">
      <c r="A81" s="263" t="s">
        <v>361</v>
      </c>
      <c r="B81" s="263" t="s">
        <v>362</v>
      </c>
      <c r="C81" s="265">
        <v>80</v>
      </c>
      <c r="D81" s="265" t="s">
        <v>363</v>
      </c>
      <c r="E81" s="265">
        <f t="shared" si="1"/>
        <v>3060</v>
      </c>
    </row>
    <row r="82" spans="1:5">
      <c r="A82" s="263" t="s">
        <v>364</v>
      </c>
      <c r="B82" s="263" t="s">
        <v>365</v>
      </c>
      <c r="C82" s="265">
        <v>81</v>
      </c>
      <c r="D82" s="265" t="s">
        <v>366</v>
      </c>
      <c r="E82" s="265">
        <f t="shared" si="1"/>
        <v>3100</v>
      </c>
    </row>
  </sheetData>
  <mergeCells count="1">
    <mergeCell ref="C1:E1"/>
  </mergeCells>
  <printOptions horizontalCentered="1"/>
  <pageMargins left="0.11811023622047245" right="0" top="0.74803149606299213" bottom="0.35433070866141736" header="0.31496062992125984" footer="0.11811023622047245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Foglio41"/>
  <dimension ref="A1:K112"/>
  <sheetViews>
    <sheetView topLeftCell="A76" workbookViewId="0">
      <selection activeCell="A115" sqref="A115"/>
    </sheetView>
  </sheetViews>
  <sheetFormatPr defaultColWidth="9.109375" defaultRowHeight="13.8"/>
  <cols>
    <col min="1" max="1" width="5.33203125" style="275" customWidth="1"/>
    <col min="2" max="2" width="23.88671875" style="275" bestFit="1" customWidth="1"/>
    <col min="3" max="3" width="6.33203125" style="275" customWidth="1"/>
    <col min="4" max="4" width="25.6640625" style="275" customWidth="1"/>
    <col min="5" max="5" width="23" style="275" customWidth="1"/>
    <col min="6" max="6" width="19.33203125" style="275" bestFit="1" customWidth="1"/>
    <col min="7" max="16384" width="9.109375" style="275"/>
  </cols>
  <sheetData>
    <row r="1" spans="1:6" s="272" customFormat="1" ht="26.4" customHeight="1">
      <c r="A1" s="268">
        <v>1</v>
      </c>
      <c r="B1" s="269" t="s">
        <v>367</v>
      </c>
      <c r="C1" s="269"/>
      <c r="D1" s="270" t="s">
        <v>368</v>
      </c>
      <c r="E1" s="270" t="s">
        <v>369</v>
      </c>
      <c r="F1" s="271"/>
    </row>
    <row r="2" spans="1:6" s="272" customFormat="1" ht="13.2">
      <c r="A2" s="273">
        <v>2</v>
      </c>
      <c r="B2" s="272" t="s">
        <v>370</v>
      </c>
      <c r="C2" s="272" t="s">
        <v>371</v>
      </c>
      <c r="D2" s="272" t="s">
        <v>372</v>
      </c>
      <c r="E2" s="274" t="s">
        <v>373</v>
      </c>
      <c r="F2" s="272" t="s">
        <v>374</v>
      </c>
    </row>
    <row r="3" spans="1:6" s="272" customFormat="1" ht="13.2">
      <c r="A3" s="273">
        <v>3</v>
      </c>
      <c r="B3" s="272" t="s">
        <v>375</v>
      </c>
      <c r="C3" s="272" t="s">
        <v>376</v>
      </c>
      <c r="D3" s="272" t="s">
        <v>377</v>
      </c>
      <c r="E3" s="274" t="s">
        <v>378</v>
      </c>
      <c r="F3" s="274" t="s">
        <v>378</v>
      </c>
    </row>
    <row r="4" spans="1:6" s="272" customFormat="1" ht="13.2">
      <c r="A4" s="273">
        <v>4</v>
      </c>
      <c r="B4" s="272" t="s">
        <v>379</v>
      </c>
      <c r="C4" s="272" t="s">
        <v>380</v>
      </c>
      <c r="D4" s="272" t="s">
        <v>381</v>
      </c>
      <c r="E4" s="274" t="s">
        <v>382</v>
      </c>
      <c r="F4" s="272" t="s">
        <v>374</v>
      </c>
    </row>
    <row r="5" spans="1:6" s="272" customFormat="1" ht="13.2">
      <c r="A5" s="273">
        <v>5</v>
      </c>
      <c r="B5" s="272" t="s">
        <v>383</v>
      </c>
      <c r="C5" s="272" t="s">
        <v>384</v>
      </c>
      <c r="D5" s="272" t="s">
        <v>385</v>
      </c>
      <c r="E5" s="274" t="s">
        <v>378</v>
      </c>
      <c r="F5" s="274" t="s">
        <v>378</v>
      </c>
    </row>
    <row r="6" spans="1:6" s="272" customFormat="1" ht="13.2">
      <c r="A6" s="273">
        <v>6</v>
      </c>
      <c r="B6" s="272" t="s">
        <v>386</v>
      </c>
      <c r="C6" s="272" t="s">
        <v>387</v>
      </c>
      <c r="D6" s="272" t="s">
        <v>381</v>
      </c>
      <c r="E6" s="274" t="s">
        <v>382</v>
      </c>
      <c r="F6" s="272" t="s">
        <v>374</v>
      </c>
    </row>
    <row r="7" spans="1:6" s="272" customFormat="1" ht="13.2">
      <c r="A7" s="273">
        <v>7</v>
      </c>
      <c r="B7" s="272" t="s">
        <v>388</v>
      </c>
      <c r="C7" s="272" t="s">
        <v>389</v>
      </c>
      <c r="D7" s="272" t="s">
        <v>390</v>
      </c>
      <c r="E7" s="274" t="s">
        <v>391</v>
      </c>
      <c r="F7" s="272" t="s">
        <v>374</v>
      </c>
    </row>
    <row r="8" spans="1:6" s="272" customFormat="1" ht="13.2">
      <c r="A8" s="273">
        <v>8</v>
      </c>
      <c r="B8" s="272" t="s">
        <v>392</v>
      </c>
      <c r="C8" s="272" t="s">
        <v>393</v>
      </c>
      <c r="D8" s="272" t="s">
        <v>394</v>
      </c>
      <c r="E8" s="274" t="s">
        <v>382</v>
      </c>
      <c r="F8" s="272" t="s">
        <v>374</v>
      </c>
    </row>
    <row r="9" spans="1:6" s="272" customFormat="1" ht="13.2">
      <c r="A9" s="273">
        <v>9</v>
      </c>
      <c r="B9" s="272" t="s">
        <v>395</v>
      </c>
      <c r="C9" s="272" t="s">
        <v>396</v>
      </c>
      <c r="D9" s="272" t="s">
        <v>377</v>
      </c>
      <c r="E9" s="274" t="s">
        <v>378</v>
      </c>
      <c r="F9" s="274" t="s">
        <v>378</v>
      </c>
    </row>
    <row r="10" spans="1:6" s="272" customFormat="1" ht="13.2">
      <c r="A10" s="273">
        <v>10</v>
      </c>
      <c r="B10" s="272" t="s">
        <v>397</v>
      </c>
      <c r="C10" s="272" t="s">
        <v>398</v>
      </c>
      <c r="D10" s="272" t="s">
        <v>399</v>
      </c>
      <c r="E10" s="274" t="s">
        <v>391</v>
      </c>
      <c r="F10" s="272" t="s">
        <v>374</v>
      </c>
    </row>
    <row r="11" spans="1:6" s="272" customFormat="1" ht="13.2">
      <c r="A11" s="273">
        <v>11</v>
      </c>
      <c r="B11" s="272" t="s">
        <v>400</v>
      </c>
      <c r="C11" s="272" t="s">
        <v>401</v>
      </c>
      <c r="D11" s="272" t="s">
        <v>402</v>
      </c>
      <c r="E11" s="274" t="s">
        <v>391</v>
      </c>
      <c r="F11" s="272" t="s">
        <v>374</v>
      </c>
    </row>
    <row r="12" spans="1:6" s="272" customFormat="1" ht="13.2">
      <c r="A12" s="273">
        <v>12</v>
      </c>
      <c r="B12" s="272" t="s">
        <v>403</v>
      </c>
      <c r="C12" s="272" t="s">
        <v>404</v>
      </c>
      <c r="D12" s="272" t="s">
        <v>405</v>
      </c>
      <c r="E12" s="274" t="s">
        <v>378</v>
      </c>
      <c r="F12" s="274" t="s">
        <v>378</v>
      </c>
    </row>
    <row r="13" spans="1:6" s="272" customFormat="1" ht="13.2">
      <c r="A13" s="273">
        <v>13</v>
      </c>
      <c r="B13" s="272" t="s">
        <v>406</v>
      </c>
      <c r="C13" s="272" t="s">
        <v>407</v>
      </c>
      <c r="D13" s="272" t="s">
        <v>377</v>
      </c>
      <c r="E13" s="274" t="s">
        <v>378</v>
      </c>
      <c r="F13" s="274" t="s">
        <v>378</v>
      </c>
    </row>
    <row r="14" spans="1:6" s="272" customFormat="1" ht="13.2">
      <c r="A14" s="273">
        <v>14</v>
      </c>
      <c r="B14" s="272" t="s">
        <v>408</v>
      </c>
      <c r="C14" s="272" t="s">
        <v>409</v>
      </c>
      <c r="D14" s="272" t="s">
        <v>410</v>
      </c>
      <c r="E14" s="274" t="s">
        <v>411</v>
      </c>
      <c r="F14" s="274" t="s">
        <v>411</v>
      </c>
    </row>
    <row r="15" spans="1:6" s="272" customFormat="1" ht="13.2">
      <c r="A15" s="273">
        <v>15</v>
      </c>
      <c r="B15" s="272" t="s">
        <v>412</v>
      </c>
      <c r="C15" s="272" t="s">
        <v>413</v>
      </c>
      <c r="D15" s="272" t="s">
        <v>399</v>
      </c>
      <c r="E15" s="274" t="s">
        <v>391</v>
      </c>
      <c r="F15" s="272" t="s">
        <v>374</v>
      </c>
    </row>
    <row r="16" spans="1:6" s="272" customFormat="1" ht="13.2">
      <c r="A16" s="273">
        <v>16</v>
      </c>
      <c r="B16" s="272" t="s">
        <v>414</v>
      </c>
      <c r="C16" s="272" t="s">
        <v>415</v>
      </c>
      <c r="D16" s="272" t="s">
        <v>416</v>
      </c>
      <c r="E16" s="274" t="s">
        <v>411</v>
      </c>
      <c r="F16" s="274" t="s">
        <v>411</v>
      </c>
    </row>
    <row r="17" spans="1:6" s="272" customFormat="1" ht="13.2">
      <c r="A17" s="273">
        <v>17</v>
      </c>
      <c r="B17" s="272" t="s">
        <v>417</v>
      </c>
      <c r="C17" s="272" t="s">
        <v>418</v>
      </c>
      <c r="D17" s="272" t="s">
        <v>402</v>
      </c>
      <c r="E17" s="274" t="s">
        <v>391</v>
      </c>
      <c r="F17" s="272" t="s">
        <v>374</v>
      </c>
    </row>
    <row r="18" spans="1:6" s="272" customFormat="1" ht="13.2">
      <c r="A18" s="273">
        <v>18</v>
      </c>
      <c r="B18" s="272" t="s">
        <v>419</v>
      </c>
      <c r="C18" s="272" t="s">
        <v>420</v>
      </c>
      <c r="D18" s="272" t="s">
        <v>405</v>
      </c>
      <c r="E18" s="274" t="s">
        <v>378</v>
      </c>
      <c r="F18" s="274" t="s">
        <v>378</v>
      </c>
    </row>
    <row r="19" spans="1:6" s="272" customFormat="1" ht="13.2">
      <c r="A19" s="273">
        <v>19</v>
      </c>
      <c r="B19" s="272" t="s">
        <v>421</v>
      </c>
      <c r="C19" s="272" t="s">
        <v>422</v>
      </c>
      <c r="D19" s="272" t="s">
        <v>402</v>
      </c>
      <c r="E19" s="274" t="s">
        <v>391</v>
      </c>
      <c r="F19" s="272" t="s">
        <v>374</v>
      </c>
    </row>
    <row r="20" spans="1:6" s="272" customFormat="1" ht="13.2">
      <c r="A20" s="273">
        <v>20</v>
      </c>
      <c r="B20" s="272" t="s">
        <v>423</v>
      </c>
      <c r="C20" s="272" t="s">
        <v>424</v>
      </c>
      <c r="D20" s="272" t="s">
        <v>425</v>
      </c>
      <c r="E20" s="274" t="s">
        <v>411</v>
      </c>
      <c r="F20" s="274" t="s">
        <v>411</v>
      </c>
    </row>
    <row r="21" spans="1:6" s="272" customFormat="1" ht="13.2">
      <c r="A21" s="273">
        <v>21</v>
      </c>
      <c r="B21" s="272" t="s">
        <v>426</v>
      </c>
      <c r="C21" s="272" t="s">
        <v>427</v>
      </c>
      <c r="D21" s="272" t="s">
        <v>428</v>
      </c>
      <c r="E21" s="274" t="s">
        <v>373</v>
      </c>
      <c r="F21" s="272" t="s">
        <v>374</v>
      </c>
    </row>
    <row r="22" spans="1:6" s="272" customFormat="1" ht="13.2">
      <c r="A22" s="273">
        <v>22</v>
      </c>
      <c r="B22" s="272" t="s">
        <v>429</v>
      </c>
      <c r="C22" s="272" t="s">
        <v>430</v>
      </c>
      <c r="D22" s="272" t="s">
        <v>431</v>
      </c>
      <c r="E22" s="274" t="s">
        <v>391</v>
      </c>
      <c r="F22" s="272" t="s">
        <v>374</v>
      </c>
    </row>
    <row r="23" spans="1:6" s="272" customFormat="1" ht="13.2">
      <c r="A23" s="273">
        <v>23</v>
      </c>
      <c r="B23" s="272" t="s">
        <v>432</v>
      </c>
      <c r="C23" s="272" t="s">
        <v>433</v>
      </c>
      <c r="D23" s="272" t="s">
        <v>399</v>
      </c>
      <c r="E23" s="274" t="s">
        <v>391</v>
      </c>
      <c r="F23" s="272" t="s">
        <v>374</v>
      </c>
    </row>
    <row r="24" spans="1:6" s="272" customFormat="1" ht="13.2">
      <c r="A24" s="273">
        <v>24</v>
      </c>
      <c r="B24" s="272" t="s">
        <v>434</v>
      </c>
      <c r="C24" s="272" t="s">
        <v>435</v>
      </c>
      <c r="D24" s="272" t="s">
        <v>390</v>
      </c>
      <c r="E24" s="274" t="s">
        <v>391</v>
      </c>
      <c r="F24" s="272" t="s">
        <v>374</v>
      </c>
    </row>
    <row r="25" spans="1:6" s="272" customFormat="1" ht="13.2">
      <c r="A25" s="273">
        <v>25</v>
      </c>
      <c r="B25" s="272" t="s">
        <v>436</v>
      </c>
      <c r="C25" s="272" t="s">
        <v>437</v>
      </c>
      <c r="D25" s="272" t="s">
        <v>428</v>
      </c>
      <c r="E25" s="274" t="s">
        <v>373</v>
      </c>
      <c r="F25" s="272" t="s">
        <v>374</v>
      </c>
    </row>
    <row r="26" spans="1:6" s="272" customFormat="1" ht="13.2">
      <c r="A26" s="273">
        <v>26</v>
      </c>
      <c r="B26" s="272" t="s">
        <v>438</v>
      </c>
      <c r="C26" s="272" t="s">
        <v>439</v>
      </c>
      <c r="D26" s="272" t="s">
        <v>372</v>
      </c>
      <c r="E26" s="274" t="s">
        <v>373</v>
      </c>
      <c r="F26" s="272" t="s">
        <v>374</v>
      </c>
    </row>
    <row r="27" spans="1:6" s="272" customFormat="1" ht="13.2">
      <c r="A27" s="273">
        <v>27</v>
      </c>
      <c r="B27" s="272" t="s">
        <v>440</v>
      </c>
      <c r="C27" s="272" t="s">
        <v>441</v>
      </c>
      <c r="D27" s="272" t="s">
        <v>377</v>
      </c>
      <c r="E27" s="274" t="s">
        <v>378</v>
      </c>
      <c r="F27" s="274" t="s">
        <v>378</v>
      </c>
    </row>
    <row r="28" spans="1:6" s="272" customFormat="1" ht="13.2">
      <c r="A28" s="273">
        <v>28</v>
      </c>
      <c r="B28" s="272" t="s">
        <v>442</v>
      </c>
      <c r="C28" s="272" t="s">
        <v>443</v>
      </c>
      <c r="D28" s="272" t="s">
        <v>405</v>
      </c>
      <c r="E28" s="274" t="s">
        <v>378</v>
      </c>
      <c r="F28" s="274" t="s">
        <v>378</v>
      </c>
    </row>
    <row r="29" spans="1:6" s="272" customFormat="1" ht="13.2">
      <c r="A29" s="273">
        <v>29</v>
      </c>
      <c r="B29" s="272" t="s">
        <v>444</v>
      </c>
      <c r="C29" s="272" t="s">
        <v>445</v>
      </c>
      <c r="D29" s="272" t="s">
        <v>405</v>
      </c>
      <c r="E29" s="274" t="s">
        <v>378</v>
      </c>
      <c r="F29" s="274" t="s">
        <v>378</v>
      </c>
    </row>
    <row r="30" spans="1:6" s="272" customFormat="1" ht="13.2">
      <c r="A30" s="273">
        <v>30</v>
      </c>
      <c r="B30" s="272" t="s">
        <v>446</v>
      </c>
      <c r="C30" s="272" t="s">
        <v>447</v>
      </c>
      <c r="D30" s="272" t="s">
        <v>448</v>
      </c>
      <c r="E30" s="274" t="s">
        <v>391</v>
      </c>
      <c r="F30" s="272" t="s">
        <v>374</v>
      </c>
    </row>
    <row r="31" spans="1:6" s="272" customFormat="1" ht="13.2">
      <c r="A31" s="273">
        <v>31</v>
      </c>
      <c r="B31" s="272" t="s">
        <v>449</v>
      </c>
      <c r="C31" s="272" t="s">
        <v>450</v>
      </c>
      <c r="D31" s="272" t="s">
        <v>372</v>
      </c>
      <c r="E31" s="274" t="s">
        <v>373</v>
      </c>
      <c r="F31" s="272" t="s">
        <v>374</v>
      </c>
    </row>
    <row r="32" spans="1:6" s="272" customFormat="1" ht="13.2">
      <c r="A32" s="273">
        <v>32</v>
      </c>
      <c r="B32" s="272" t="s">
        <v>451</v>
      </c>
      <c r="C32" s="272" t="s">
        <v>452</v>
      </c>
      <c r="D32" s="272" t="s">
        <v>448</v>
      </c>
      <c r="E32" s="274" t="s">
        <v>391</v>
      </c>
      <c r="F32" s="272" t="s">
        <v>374</v>
      </c>
    </row>
    <row r="33" spans="1:6" s="272" customFormat="1" ht="13.2">
      <c r="A33" s="273">
        <v>33</v>
      </c>
      <c r="B33" s="272" t="s">
        <v>453</v>
      </c>
      <c r="C33" s="272" t="s">
        <v>454</v>
      </c>
      <c r="D33" s="272" t="s">
        <v>372</v>
      </c>
      <c r="E33" s="274" t="s">
        <v>373</v>
      </c>
      <c r="F33" s="272" t="s">
        <v>374</v>
      </c>
    </row>
    <row r="34" spans="1:6" s="272" customFormat="1" ht="13.2">
      <c r="A34" s="273">
        <v>34</v>
      </c>
      <c r="B34" s="272" t="s">
        <v>455</v>
      </c>
      <c r="C34" s="272" t="s">
        <v>456</v>
      </c>
      <c r="D34" s="272" t="s">
        <v>416</v>
      </c>
      <c r="E34" s="274" t="s">
        <v>411</v>
      </c>
      <c r="F34" s="274" t="s">
        <v>411</v>
      </c>
    </row>
    <row r="35" spans="1:6" s="272" customFormat="1" ht="13.2">
      <c r="A35" s="273">
        <v>35</v>
      </c>
      <c r="B35" s="272" t="s">
        <v>457</v>
      </c>
      <c r="C35" s="272" t="s">
        <v>458</v>
      </c>
      <c r="D35" s="272" t="s">
        <v>416</v>
      </c>
      <c r="E35" s="274" t="s">
        <v>411</v>
      </c>
      <c r="F35" s="274" t="s">
        <v>411</v>
      </c>
    </row>
    <row r="36" spans="1:6" s="272" customFormat="1" ht="13.2">
      <c r="A36" s="273">
        <v>36</v>
      </c>
      <c r="B36" s="272" t="s">
        <v>459</v>
      </c>
      <c r="C36" s="272" t="s">
        <v>460</v>
      </c>
      <c r="D36" s="272" t="s">
        <v>402</v>
      </c>
      <c r="E36" s="274" t="s">
        <v>391</v>
      </c>
      <c r="F36" s="272" t="s">
        <v>374</v>
      </c>
    </row>
    <row r="37" spans="1:6" s="272" customFormat="1" ht="13.2">
      <c r="A37" s="273">
        <v>37</v>
      </c>
      <c r="B37" s="272" t="s">
        <v>461</v>
      </c>
      <c r="C37" s="272" t="s">
        <v>462</v>
      </c>
      <c r="D37" s="272" t="s">
        <v>394</v>
      </c>
      <c r="E37" s="274" t="s">
        <v>382</v>
      </c>
      <c r="F37" s="272" t="s">
        <v>374</v>
      </c>
    </row>
    <row r="38" spans="1:6" s="272" customFormat="1" ht="13.2">
      <c r="A38" s="273">
        <v>38</v>
      </c>
      <c r="B38" s="272" t="s">
        <v>463</v>
      </c>
      <c r="C38" s="272" t="s">
        <v>464</v>
      </c>
      <c r="D38" s="272" t="s">
        <v>381</v>
      </c>
      <c r="E38" s="274" t="s">
        <v>382</v>
      </c>
      <c r="F38" s="272" t="s">
        <v>374</v>
      </c>
    </row>
    <row r="39" spans="1:6" s="272" customFormat="1" ht="13.2">
      <c r="A39" s="273">
        <v>39</v>
      </c>
      <c r="B39" s="272" t="s">
        <v>465</v>
      </c>
      <c r="C39" s="272" t="s">
        <v>466</v>
      </c>
      <c r="D39" s="272" t="s">
        <v>467</v>
      </c>
      <c r="E39" s="274" t="s">
        <v>382</v>
      </c>
      <c r="F39" s="272" t="s">
        <v>374</v>
      </c>
    </row>
    <row r="40" spans="1:6" s="272" customFormat="1" ht="13.2">
      <c r="A40" s="273">
        <v>40</v>
      </c>
      <c r="B40" s="272" t="s">
        <v>468</v>
      </c>
      <c r="C40" s="272" t="s">
        <v>469</v>
      </c>
      <c r="D40" s="272" t="s">
        <v>470</v>
      </c>
      <c r="E40" s="274" t="s">
        <v>378</v>
      </c>
      <c r="F40" s="274" t="s">
        <v>378</v>
      </c>
    </row>
    <row r="41" spans="1:6" s="272" customFormat="1" ht="13.2">
      <c r="A41" s="273">
        <v>41</v>
      </c>
      <c r="B41" s="272" t="s">
        <v>471</v>
      </c>
      <c r="C41" s="272" t="s">
        <v>472</v>
      </c>
      <c r="D41" s="272" t="s">
        <v>473</v>
      </c>
      <c r="E41" s="274" t="s">
        <v>411</v>
      </c>
      <c r="F41" s="274" t="s">
        <v>411</v>
      </c>
    </row>
    <row r="42" spans="1:6" s="272" customFormat="1" ht="13.2">
      <c r="A42" s="273">
        <v>42</v>
      </c>
      <c r="B42" s="272" t="s">
        <v>474</v>
      </c>
      <c r="C42" s="272" t="s">
        <v>475</v>
      </c>
      <c r="D42" s="272" t="s">
        <v>394</v>
      </c>
      <c r="E42" s="274" t="s">
        <v>382</v>
      </c>
      <c r="F42" s="272" t="s">
        <v>374</v>
      </c>
    </row>
    <row r="43" spans="1:6" s="272" customFormat="1" ht="13.2">
      <c r="A43" s="273">
        <v>43</v>
      </c>
      <c r="B43" s="272" t="s">
        <v>476</v>
      </c>
      <c r="C43" s="272" t="s">
        <v>477</v>
      </c>
      <c r="D43" s="272" t="s">
        <v>470</v>
      </c>
      <c r="E43" s="274" t="s">
        <v>378</v>
      </c>
      <c r="F43" s="274" t="s">
        <v>378</v>
      </c>
    </row>
    <row r="44" spans="1:6" s="272" customFormat="1" ht="13.2">
      <c r="A44" s="273">
        <v>44</v>
      </c>
      <c r="B44" s="272" t="s">
        <v>478</v>
      </c>
      <c r="C44" s="272" t="s">
        <v>479</v>
      </c>
      <c r="D44" s="272" t="s">
        <v>431</v>
      </c>
      <c r="E44" s="274" t="s">
        <v>391</v>
      </c>
      <c r="F44" s="272" t="s">
        <v>374</v>
      </c>
    </row>
    <row r="45" spans="1:6" s="272" customFormat="1" ht="13.2">
      <c r="A45" s="273">
        <v>45</v>
      </c>
      <c r="B45" s="272" t="s">
        <v>480</v>
      </c>
      <c r="C45" s="272" t="s">
        <v>481</v>
      </c>
      <c r="D45" s="272" t="s">
        <v>448</v>
      </c>
      <c r="E45" s="274" t="s">
        <v>391</v>
      </c>
      <c r="F45" s="272" t="s">
        <v>374</v>
      </c>
    </row>
    <row r="46" spans="1:6" s="272" customFormat="1" ht="13.2">
      <c r="A46" s="273">
        <v>46</v>
      </c>
      <c r="B46" s="272" t="s">
        <v>482</v>
      </c>
      <c r="C46" s="272" t="s">
        <v>483</v>
      </c>
      <c r="D46" s="272" t="s">
        <v>405</v>
      </c>
      <c r="E46" s="274" t="s">
        <v>378</v>
      </c>
      <c r="F46" s="274" t="s">
        <v>378</v>
      </c>
    </row>
    <row r="47" spans="1:6" s="272" customFormat="1" ht="13.2">
      <c r="A47" s="273">
        <v>47</v>
      </c>
      <c r="B47" s="272" t="s">
        <v>484</v>
      </c>
      <c r="C47" s="272" t="s">
        <v>485</v>
      </c>
      <c r="D47" s="272" t="s">
        <v>402</v>
      </c>
      <c r="E47" s="274" t="s">
        <v>391</v>
      </c>
      <c r="F47" s="272" t="s">
        <v>374</v>
      </c>
    </row>
    <row r="48" spans="1:6" s="272" customFormat="1" ht="13.2">
      <c r="A48" s="273">
        <v>48</v>
      </c>
      <c r="B48" s="272" t="s">
        <v>486</v>
      </c>
      <c r="C48" s="272" t="s">
        <v>487</v>
      </c>
      <c r="D48" s="272" t="s">
        <v>394</v>
      </c>
      <c r="E48" s="274" t="s">
        <v>382</v>
      </c>
      <c r="F48" s="272" t="s">
        <v>374</v>
      </c>
    </row>
    <row r="49" spans="1:11" s="272" customFormat="1" ht="13.2">
      <c r="A49" s="273">
        <v>49</v>
      </c>
      <c r="B49" s="272" t="s">
        <v>488</v>
      </c>
      <c r="C49" s="272" t="s">
        <v>489</v>
      </c>
      <c r="D49" s="272" t="s">
        <v>405</v>
      </c>
      <c r="E49" s="274" t="s">
        <v>378</v>
      </c>
      <c r="F49" s="274" t="s">
        <v>378</v>
      </c>
    </row>
    <row r="50" spans="1:11" s="272" customFormat="1" ht="13.2">
      <c r="A50" s="273">
        <v>50</v>
      </c>
      <c r="B50" s="272" t="s">
        <v>490</v>
      </c>
      <c r="C50" s="272" t="s">
        <v>491</v>
      </c>
      <c r="D50" s="272" t="s">
        <v>467</v>
      </c>
      <c r="E50" s="274" t="s">
        <v>382</v>
      </c>
      <c r="F50" s="272" t="s">
        <v>374</v>
      </c>
    </row>
    <row r="51" spans="1:11" s="272" customFormat="1" ht="13.2">
      <c r="A51" s="273">
        <v>51</v>
      </c>
      <c r="B51" s="272" t="s">
        <v>492</v>
      </c>
      <c r="C51" s="272" t="s">
        <v>493</v>
      </c>
      <c r="D51" s="272" t="s">
        <v>394</v>
      </c>
      <c r="E51" s="274" t="s">
        <v>382</v>
      </c>
      <c r="F51" s="272" t="s">
        <v>374</v>
      </c>
    </row>
    <row r="52" spans="1:11" s="272" customFormat="1" ht="13.2">
      <c r="A52" s="273">
        <v>52</v>
      </c>
      <c r="B52" s="272" t="s">
        <v>494</v>
      </c>
      <c r="C52" s="272" t="s">
        <v>495</v>
      </c>
      <c r="D52" s="272" t="s">
        <v>405</v>
      </c>
      <c r="E52" s="274" t="s">
        <v>378</v>
      </c>
      <c r="F52" s="274" t="s">
        <v>378</v>
      </c>
    </row>
    <row r="53" spans="1:11" s="272" customFormat="1" ht="13.2">
      <c r="A53" s="273">
        <v>53</v>
      </c>
      <c r="B53" s="272" t="s">
        <v>496</v>
      </c>
      <c r="C53" s="272" t="s">
        <v>497</v>
      </c>
      <c r="D53" s="272" t="s">
        <v>381</v>
      </c>
      <c r="E53" s="274" t="s">
        <v>382</v>
      </c>
      <c r="F53" s="272" t="s">
        <v>374</v>
      </c>
    </row>
    <row r="54" spans="1:11" s="272" customFormat="1" ht="13.2">
      <c r="A54" s="273">
        <v>54</v>
      </c>
      <c r="B54" s="272" t="s">
        <v>498</v>
      </c>
      <c r="C54" s="272" t="s">
        <v>499</v>
      </c>
      <c r="D54" s="272" t="s">
        <v>372</v>
      </c>
      <c r="E54" s="274" t="s">
        <v>373</v>
      </c>
      <c r="F54" s="272" t="s">
        <v>374</v>
      </c>
    </row>
    <row r="55" spans="1:11" s="272" customFormat="1" ht="13.2">
      <c r="A55" s="273">
        <v>55</v>
      </c>
      <c r="B55" s="272" t="s">
        <v>500</v>
      </c>
      <c r="C55" s="272" t="s">
        <v>501</v>
      </c>
      <c r="D55" s="272" t="s">
        <v>405</v>
      </c>
      <c r="E55" s="274" t="s">
        <v>378</v>
      </c>
      <c r="F55" s="274" t="s">
        <v>378</v>
      </c>
    </row>
    <row r="56" spans="1:11" s="272" customFormat="1" ht="13.2">
      <c r="A56" s="273">
        <v>56</v>
      </c>
      <c r="B56" s="272" t="s">
        <v>502</v>
      </c>
      <c r="C56" s="272" t="s">
        <v>503</v>
      </c>
      <c r="D56" s="272" t="s">
        <v>405</v>
      </c>
      <c r="E56" s="274" t="s">
        <v>378</v>
      </c>
      <c r="F56" s="274" t="s">
        <v>378</v>
      </c>
    </row>
    <row r="57" spans="1:11" s="272" customFormat="1" ht="13.2">
      <c r="A57" s="273">
        <v>57</v>
      </c>
      <c r="B57" s="272" t="s">
        <v>504</v>
      </c>
      <c r="C57" s="272" t="s">
        <v>505</v>
      </c>
      <c r="D57" s="272" t="s">
        <v>416</v>
      </c>
      <c r="E57" s="274" t="s">
        <v>411</v>
      </c>
      <c r="F57" s="274" t="s">
        <v>411</v>
      </c>
    </row>
    <row r="58" spans="1:11" s="272" customFormat="1" ht="13.2">
      <c r="A58" s="273">
        <v>58</v>
      </c>
      <c r="B58" s="272" t="s">
        <v>506</v>
      </c>
      <c r="C58" s="272" t="s">
        <v>507</v>
      </c>
      <c r="D58" s="272" t="s">
        <v>394</v>
      </c>
      <c r="E58" s="274" t="s">
        <v>382</v>
      </c>
      <c r="F58" s="272" t="s">
        <v>374</v>
      </c>
    </row>
    <row r="59" spans="1:11" s="272" customFormat="1" ht="13.2">
      <c r="A59" s="273">
        <v>59</v>
      </c>
      <c r="B59" s="272" t="s">
        <v>508</v>
      </c>
      <c r="C59" s="272" t="s">
        <v>509</v>
      </c>
      <c r="D59" s="272" t="s">
        <v>548</v>
      </c>
      <c r="E59" s="274" t="s">
        <v>391</v>
      </c>
      <c r="F59" s="272" t="s">
        <v>374</v>
      </c>
      <c r="G59" s="274"/>
      <c r="I59" s="274"/>
      <c r="K59" s="274"/>
    </row>
    <row r="60" spans="1:11" s="272" customFormat="1" ht="13.2">
      <c r="A60" s="273">
        <v>60</v>
      </c>
      <c r="B60" s="272" t="s">
        <v>510</v>
      </c>
      <c r="C60" s="272" t="s">
        <v>511</v>
      </c>
      <c r="D60" s="272" t="s">
        <v>399</v>
      </c>
      <c r="E60" s="274" t="s">
        <v>391</v>
      </c>
      <c r="F60" s="272" t="s">
        <v>374</v>
      </c>
    </row>
    <row r="61" spans="1:11" s="272" customFormat="1" ht="13.2">
      <c r="A61" s="273">
        <v>61</v>
      </c>
      <c r="B61" s="272" t="s">
        <v>512</v>
      </c>
      <c r="C61" s="272" t="s">
        <v>119</v>
      </c>
      <c r="D61" s="272" t="s">
        <v>377</v>
      </c>
      <c r="E61" s="274" t="s">
        <v>378</v>
      </c>
      <c r="F61" s="274" t="s">
        <v>378</v>
      </c>
    </row>
    <row r="62" spans="1:11" s="272" customFormat="1" ht="13.2">
      <c r="A62" s="273">
        <v>62</v>
      </c>
      <c r="B62" s="272" t="s">
        <v>513</v>
      </c>
      <c r="C62" s="272" t="s">
        <v>514</v>
      </c>
      <c r="D62" s="272" t="s">
        <v>428</v>
      </c>
      <c r="E62" s="274" t="s">
        <v>373</v>
      </c>
      <c r="F62" s="272" t="s">
        <v>374</v>
      </c>
    </row>
    <row r="63" spans="1:11" s="272" customFormat="1" ht="13.2">
      <c r="A63" s="273">
        <v>63</v>
      </c>
      <c r="B63" s="272" t="s">
        <v>515</v>
      </c>
      <c r="C63" s="272" t="s">
        <v>516</v>
      </c>
      <c r="D63" s="272" t="s">
        <v>428</v>
      </c>
      <c r="E63" s="274" t="s">
        <v>373</v>
      </c>
      <c r="F63" s="272" t="s">
        <v>374</v>
      </c>
    </row>
    <row r="64" spans="1:11" s="272" customFormat="1" ht="13.2">
      <c r="A64" s="273">
        <v>64</v>
      </c>
      <c r="B64" s="272" t="s">
        <v>517</v>
      </c>
      <c r="C64" s="272" t="s">
        <v>518</v>
      </c>
      <c r="D64" s="272" t="s">
        <v>428</v>
      </c>
      <c r="E64" s="274" t="s">
        <v>373</v>
      </c>
      <c r="F64" s="272" t="s">
        <v>374</v>
      </c>
    </row>
    <row r="65" spans="1:6" s="272" customFormat="1" ht="13.2">
      <c r="A65" s="273">
        <v>65</v>
      </c>
      <c r="B65" s="272" t="s">
        <v>519</v>
      </c>
      <c r="C65" s="272" t="s">
        <v>520</v>
      </c>
      <c r="D65" s="272" t="s">
        <v>428</v>
      </c>
      <c r="E65" s="274" t="s">
        <v>373</v>
      </c>
      <c r="F65" s="272" t="s">
        <v>374</v>
      </c>
    </row>
    <row r="66" spans="1:6" s="272" customFormat="1" ht="13.2">
      <c r="A66" s="273">
        <v>66</v>
      </c>
      <c r="B66" s="272" t="s">
        <v>521</v>
      </c>
      <c r="C66" s="272" t="s">
        <v>522</v>
      </c>
      <c r="D66" s="272" t="s">
        <v>372</v>
      </c>
      <c r="E66" s="274" t="s">
        <v>373</v>
      </c>
      <c r="F66" s="272" t="s">
        <v>374</v>
      </c>
    </row>
    <row r="67" spans="1:6" s="272" customFormat="1" ht="13.2">
      <c r="A67" s="273">
        <v>67</v>
      </c>
      <c r="B67" s="272" t="s">
        <v>523</v>
      </c>
      <c r="C67" s="272" t="s">
        <v>524</v>
      </c>
      <c r="D67" s="272" t="s">
        <v>416</v>
      </c>
      <c r="E67" s="274" t="s">
        <v>411</v>
      </c>
      <c r="F67" s="274" t="s">
        <v>411</v>
      </c>
    </row>
    <row r="68" spans="1:6" s="272" customFormat="1" ht="13.2">
      <c r="A68" s="273">
        <v>68</v>
      </c>
      <c r="B68" s="272" t="s">
        <v>525</v>
      </c>
      <c r="C68" s="272" t="s">
        <v>526</v>
      </c>
      <c r="D68" s="272" t="s">
        <v>410</v>
      </c>
      <c r="E68" s="274" t="s">
        <v>411</v>
      </c>
      <c r="F68" s="274" t="s">
        <v>411</v>
      </c>
    </row>
    <row r="69" spans="1:6" s="272" customFormat="1" ht="13.2">
      <c r="A69" s="273">
        <v>69</v>
      </c>
      <c r="B69" s="272" t="s">
        <v>527</v>
      </c>
      <c r="C69" s="272" t="s">
        <v>528</v>
      </c>
      <c r="D69" s="272" t="s">
        <v>390</v>
      </c>
      <c r="E69" s="274" t="s">
        <v>391</v>
      </c>
      <c r="F69" s="272" t="s">
        <v>374</v>
      </c>
    </row>
    <row r="70" spans="1:6" s="272" customFormat="1" ht="13.2">
      <c r="A70" s="273">
        <v>70</v>
      </c>
      <c r="B70" s="272" t="s">
        <v>529</v>
      </c>
      <c r="C70" s="272" t="s">
        <v>530</v>
      </c>
      <c r="D70" s="272" t="s">
        <v>531</v>
      </c>
      <c r="E70" s="274" t="s">
        <v>382</v>
      </c>
      <c r="F70" s="272" t="s">
        <v>374</v>
      </c>
    </row>
    <row r="71" spans="1:6" s="272" customFormat="1" ht="13.2">
      <c r="A71" s="273">
        <v>71</v>
      </c>
      <c r="B71" s="272" t="s">
        <v>532</v>
      </c>
      <c r="C71" s="272" t="s">
        <v>533</v>
      </c>
      <c r="D71" s="272" t="s">
        <v>394</v>
      </c>
      <c r="E71" s="274" t="s">
        <v>382</v>
      </c>
      <c r="F71" s="272" t="s">
        <v>374</v>
      </c>
    </row>
    <row r="72" spans="1:6" s="272" customFormat="1" ht="13.2">
      <c r="A72" s="273">
        <v>72</v>
      </c>
      <c r="B72" s="272" t="s">
        <v>534</v>
      </c>
      <c r="C72" s="272" t="s">
        <v>535</v>
      </c>
      <c r="D72" s="272" t="s">
        <v>473</v>
      </c>
      <c r="E72" s="274" t="s">
        <v>411</v>
      </c>
      <c r="F72" s="274" t="s">
        <v>411</v>
      </c>
    </row>
    <row r="73" spans="1:6" s="272" customFormat="1" ht="13.2">
      <c r="A73" s="273">
        <v>73</v>
      </c>
      <c r="B73" s="272" t="s">
        <v>536</v>
      </c>
      <c r="C73" s="272" t="s">
        <v>537</v>
      </c>
      <c r="D73" s="272" t="s">
        <v>394</v>
      </c>
      <c r="E73" s="274" t="s">
        <v>382</v>
      </c>
      <c r="F73" s="272" t="s">
        <v>374</v>
      </c>
    </row>
    <row r="74" spans="1:6" s="272" customFormat="1" ht="13.2">
      <c r="A74" s="273">
        <v>74</v>
      </c>
      <c r="B74" s="272" t="s">
        <v>538</v>
      </c>
      <c r="C74" s="272" t="s">
        <v>539</v>
      </c>
      <c r="D74" s="272" t="s">
        <v>416</v>
      </c>
      <c r="E74" s="274" t="s">
        <v>411</v>
      </c>
      <c r="F74" s="274" t="s">
        <v>411</v>
      </c>
    </row>
    <row r="75" spans="1:6" s="272" customFormat="1" ht="13.2">
      <c r="A75" s="273">
        <v>75</v>
      </c>
      <c r="B75" s="272" t="s">
        <v>540</v>
      </c>
      <c r="C75" s="272" t="s">
        <v>541</v>
      </c>
      <c r="D75" s="272" t="s">
        <v>394</v>
      </c>
      <c r="E75" s="274" t="s">
        <v>382</v>
      </c>
      <c r="F75" s="272" t="s">
        <v>374</v>
      </c>
    </row>
    <row r="76" spans="1:6" s="272" customFormat="1" ht="13.2">
      <c r="A76" s="273">
        <v>76</v>
      </c>
      <c r="B76" s="272" t="s">
        <v>542</v>
      </c>
      <c r="C76" s="272" t="s">
        <v>543</v>
      </c>
      <c r="D76" s="272" t="s">
        <v>381</v>
      </c>
      <c r="E76" s="274" t="s">
        <v>382</v>
      </c>
      <c r="F76" s="272" t="s">
        <v>374</v>
      </c>
    </row>
    <row r="77" spans="1:6" s="272" customFormat="1" ht="13.2">
      <c r="A77" s="273">
        <v>77</v>
      </c>
      <c r="B77" s="272" t="s">
        <v>544</v>
      </c>
      <c r="C77" s="272" t="s">
        <v>545</v>
      </c>
      <c r="D77" s="272" t="s">
        <v>405</v>
      </c>
      <c r="E77" s="274" t="s">
        <v>378</v>
      </c>
      <c r="F77" s="274" t="s">
        <v>378</v>
      </c>
    </row>
    <row r="78" spans="1:6" s="272" customFormat="1" ht="13.2">
      <c r="A78" s="273">
        <v>78</v>
      </c>
      <c r="B78" s="272" t="s">
        <v>546</v>
      </c>
      <c r="C78" s="272" t="s">
        <v>547</v>
      </c>
      <c r="D78" s="272" t="s">
        <v>548</v>
      </c>
      <c r="E78" s="274" t="s">
        <v>391</v>
      </c>
      <c r="F78" s="272" t="s">
        <v>374</v>
      </c>
    </row>
    <row r="79" spans="1:6" s="272" customFormat="1" ht="13.2">
      <c r="A79" s="273">
        <v>79</v>
      </c>
      <c r="B79" s="272" t="s">
        <v>549</v>
      </c>
      <c r="C79" s="272" t="s">
        <v>550</v>
      </c>
      <c r="D79" s="272" t="s">
        <v>416</v>
      </c>
      <c r="E79" s="274" t="s">
        <v>411</v>
      </c>
      <c r="F79" s="274" t="s">
        <v>411</v>
      </c>
    </row>
    <row r="80" spans="1:6" s="272" customFormat="1" ht="13.2">
      <c r="A80" s="273">
        <v>80</v>
      </c>
      <c r="B80" s="272" t="s">
        <v>551</v>
      </c>
      <c r="C80" s="272" t="s">
        <v>552</v>
      </c>
      <c r="D80" s="272" t="s">
        <v>448</v>
      </c>
      <c r="E80" s="274" t="s">
        <v>391</v>
      </c>
      <c r="F80" s="272" t="s">
        <v>374</v>
      </c>
    </row>
    <row r="81" spans="1:6" s="272" customFormat="1" ht="13.2">
      <c r="A81" s="273">
        <v>81</v>
      </c>
      <c r="B81" s="272" t="s">
        <v>553</v>
      </c>
      <c r="C81" s="272" t="s">
        <v>554</v>
      </c>
      <c r="D81" s="272" t="s">
        <v>416</v>
      </c>
      <c r="E81" s="274" t="s">
        <v>411</v>
      </c>
      <c r="F81" s="274" t="s">
        <v>411</v>
      </c>
    </row>
    <row r="82" spans="1:6" s="272" customFormat="1" ht="13.2">
      <c r="A82" s="273">
        <v>82</v>
      </c>
      <c r="B82" s="272" t="s">
        <v>555</v>
      </c>
      <c r="C82" s="272" t="s">
        <v>556</v>
      </c>
      <c r="D82" s="272" t="s">
        <v>372</v>
      </c>
      <c r="E82" s="274" t="s">
        <v>373</v>
      </c>
      <c r="F82" s="272" t="s">
        <v>374</v>
      </c>
    </row>
    <row r="83" spans="1:6" s="272" customFormat="1" ht="13.2">
      <c r="A83" s="273">
        <v>83</v>
      </c>
      <c r="B83" s="272" t="s">
        <v>557</v>
      </c>
      <c r="C83" s="272" t="s">
        <v>558</v>
      </c>
      <c r="D83" s="272" t="s">
        <v>467</v>
      </c>
      <c r="E83" s="274" t="s">
        <v>382</v>
      </c>
      <c r="F83" s="272" t="s">
        <v>374</v>
      </c>
    </row>
    <row r="84" spans="1:6" s="272" customFormat="1" ht="13.2">
      <c r="A84" s="273">
        <v>84</v>
      </c>
      <c r="B84" s="272" t="s">
        <v>559</v>
      </c>
      <c r="C84" s="272" t="s">
        <v>560</v>
      </c>
      <c r="D84" s="272" t="s">
        <v>467</v>
      </c>
      <c r="E84" s="274" t="s">
        <v>382</v>
      </c>
      <c r="F84" s="272" t="s">
        <v>374</v>
      </c>
    </row>
    <row r="85" spans="1:6" s="272" customFormat="1" ht="13.2">
      <c r="A85" s="273">
        <v>85</v>
      </c>
      <c r="B85" s="272" t="s">
        <v>561</v>
      </c>
      <c r="C85" s="272" t="s">
        <v>562</v>
      </c>
      <c r="D85" s="272" t="s">
        <v>416</v>
      </c>
      <c r="E85" s="274" t="s">
        <v>411</v>
      </c>
      <c r="F85" s="274" t="s">
        <v>411</v>
      </c>
    </row>
    <row r="86" spans="1:6" s="272" customFormat="1" ht="13.2">
      <c r="A86" s="273">
        <v>86</v>
      </c>
      <c r="B86" s="272" t="s">
        <v>563</v>
      </c>
      <c r="C86" s="272" t="s">
        <v>564</v>
      </c>
      <c r="D86" s="272" t="s">
        <v>410</v>
      </c>
      <c r="E86" s="274" t="s">
        <v>411</v>
      </c>
      <c r="F86" s="274" t="s">
        <v>411</v>
      </c>
    </row>
    <row r="87" spans="1:6" s="272" customFormat="1" ht="13.2">
      <c r="A87" s="273">
        <v>87</v>
      </c>
      <c r="B87" s="272" t="s">
        <v>565</v>
      </c>
      <c r="C87" s="272" t="s">
        <v>566</v>
      </c>
      <c r="D87" s="272" t="s">
        <v>399</v>
      </c>
      <c r="E87" s="274" t="s">
        <v>391</v>
      </c>
      <c r="F87" s="272" t="s">
        <v>374</v>
      </c>
    </row>
    <row r="88" spans="1:6" s="272" customFormat="1" ht="13.2">
      <c r="A88" s="273">
        <v>88</v>
      </c>
      <c r="B88" s="272" t="s">
        <v>567</v>
      </c>
      <c r="C88" s="272" t="s">
        <v>568</v>
      </c>
      <c r="D88" s="272" t="s">
        <v>394</v>
      </c>
      <c r="E88" s="274" t="s">
        <v>382</v>
      </c>
      <c r="F88" s="272" t="s">
        <v>374</v>
      </c>
    </row>
    <row r="89" spans="1:6" s="272" customFormat="1" ht="13.2">
      <c r="A89" s="273">
        <v>89</v>
      </c>
      <c r="B89" s="272" t="s">
        <v>569</v>
      </c>
      <c r="C89" s="272" t="s">
        <v>570</v>
      </c>
      <c r="D89" s="272" t="s">
        <v>405</v>
      </c>
      <c r="E89" s="274" t="s">
        <v>378</v>
      </c>
      <c r="F89" s="274" t="s">
        <v>378</v>
      </c>
    </row>
    <row r="90" spans="1:6" s="272" customFormat="1" ht="13.2">
      <c r="A90" s="273">
        <v>90</v>
      </c>
      <c r="B90" s="272" t="s">
        <v>571</v>
      </c>
      <c r="C90" s="272" t="s">
        <v>572</v>
      </c>
      <c r="D90" s="272" t="s">
        <v>470</v>
      </c>
      <c r="E90" s="274" t="s">
        <v>378</v>
      </c>
      <c r="F90" s="274" t="s">
        <v>378</v>
      </c>
    </row>
    <row r="91" spans="1:6" s="272" customFormat="1" ht="13.2">
      <c r="A91" s="273">
        <v>91</v>
      </c>
      <c r="B91" s="272" t="s">
        <v>573</v>
      </c>
      <c r="C91" s="272" t="s">
        <v>574</v>
      </c>
      <c r="D91" s="272" t="s">
        <v>372</v>
      </c>
      <c r="E91" s="274" t="s">
        <v>373</v>
      </c>
      <c r="F91" s="272" t="s">
        <v>374</v>
      </c>
    </row>
    <row r="92" spans="1:6" s="272" customFormat="1" ht="13.2">
      <c r="A92" s="273">
        <v>92</v>
      </c>
      <c r="B92" s="272" t="s">
        <v>575</v>
      </c>
      <c r="C92" s="272" t="s">
        <v>576</v>
      </c>
      <c r="D92" s="272" t="s">
        <v>428</v>
      </c>
      <c r="E92" s="274" t="s">
        <v>373</v>
      </c>
      <c r="F92" s="272" t="s">
        <v>374</v>
      </c>
    </row>
    <row r="93" spans="1:6" s="272" customFormat="1" ht="13.2">
      <c r="A93" s="273">
        <v>93</v>
      </c>
      <c r="B93" s="272" t="s">
        <v>692</v>
      </c>
      <c r="C93" s="272" t="s">
        <v>693</v>
      </c>
      <c r="D93" s="272" t="s">
        <v>428</v>
      </c>
      <c r="E93" s="274" t="s">
        <v>373</v>
      </c>
      <c r="F93" s="272" t="s">
        <v>374</v>
      </c>
    </row>
    <row r="94" spans="1:6" s="272" customFormat="1" ht="13.2">
      <c r="A94" s="273">
        <v>94</v>
      </c>
      <c r="B94" s="272" t="s">
        <v>577</v>
      </c>
      <c r="C94" s="272" t="s">
        <v>578</v>
      </c>
      <c r="D94" s="272" t="s">
        <v>470</v>
      </c>
      <c r="E94" s="274" t="s">
        <v>378</v>
      </c>
      <c r="F94" s="274" t="s">
        <v>378</v>
      </c>
    </row>
    <row r="95" spans="1:6" s="272" customFormat="1" ht="13.2">
      <c r="A95" s="273">
        <v>95</v>
      </c>
      <c r="B95" s="272" t="s">
        <v>579</v>
      </c>
      <c r="C95" s="272" t="s">
        <v>580</v>
      </c>
      <c r="D95" s="272" t="s">
        <v>402</v>
      </c>
      <c r="E95" s="274" t="s">
        <v>391</v>
      </c>
      <c r="F95" s="272" t="s">
        <v>374</v>
      </c>
    </row>
    <row r="96" spans="1:6" s="272" customFormat="1" ht="13.2">
      <c r="A96" s="273">
        <v>96</v>
      </c>
      <c r="B96" s="272" t="s">
        <v>581</v>
      </c>
      <c r="C96" s="272" t="s">
        <v>582</v>
      </c>
      <c r="D96" s="272" t="s">
        <v>390</v>
      </c>
      <c r="E96" s="274" t="s">
        <v>391</v>
      </c>
      <c r="F96" s="272" t="s">
        <v>374</v>
      </c>
    </row>
    <row r="97" spans="1:6" s="272" customFormat="1" ht="13.2">
      <c r="A97" s="273">
        <v>97</v>
      </c>
      <c r="B97" s="272" t="s">
        <v>583</v>
      </c>
      <c r="C97" s="272" t="s">
        <v>584</v>
      </c>
      <c r="D97" s="272" t="s">
        <v>425</v>
      </c>
      <c r="E97" s="274" t="s">
        <v>411</v>
      </c>
      <c r="F97" s="274" t="s">
        <v>411</v>
      </c>
    </row>
    <row r="98" spans="1:6" s="272" customFormat="1" ht="13.2">
      <c r="A98" s="273">
        <v>98</v>
      </c>
      <c r="B98" s="272" t="s">
        <v>585</v>
      </c>
      <c r="C98" s="272" t="s">
        <v>586</v>
      </c>
      <c r="D98" s="272" t="s">
        <v>377</v>
      </c>
      <c r="E98" s="274" t="s">
        <v>378</v>
      </c>
      <c r="F98" s="274" t="s">
        <v>378</v>
      </c>
    </row>
    <row r="99" spans="1:6" s="272" customFormat="1" ht="13.2">
      <c r="A99" s="273">
        <v>99</v>
      </c>
      <c r="B99" s="272" t="s">
        <v>587</v>
      </c>
      <c r="C99" s="272" t="s">
        <v>588</v>
      </c>
      <c r="D99" s="272" t="s">
        <v>372</v>
      </c>
      <c r="E99" s="274" t="s">
        <v>373</v>
      </c>
      <c r="F99" s="272" t="s">
        <v>374</v>
      </c>
    </row>
    <row r="100" spans="1:6" s="272" customFormat="1" ht="13.2">
      <c r="A100" s="273">
        <v>100</v>
      </c>
      <c r="B100" s="272" t="s">
        <v>589</v>
      </c>
      <c r="C100" s="272" t="s">
        <v>590</v>
      </c>
      <c r="D100" s="272" t="s">
        <v>531</v>
      </c>
      <c r="E100" s="274" t="s">
        <v>382</v>
      </c>
      <c r="F100" s="272" t="s">
        <v>374</v>
      </c>
    </row>
    <row r="101" spans="1:6" s="272" customFormat="1" ht="13.2">
      <c r="A101" s="273">
        <v>101</v>
      </c>
      <c r="B101" s="272" t="s">
        <v>591</v>
      </c>
      <c r="C101" s="272" t="s">
        <v>592</v>
      </c>
      <c r="D101" s="272" t="s">
        <v>473</v>
      </c>
      <c r="E101" s="274" t="s">
        <v>411</v>
      </c>
      <c r="F101" s="274" t="s">
        <v>411</v>
      </c>
    </row>
    <row r="102" spans="1:6" s="272" customFormat="1" ht="13.2">
      <c r="A102" s="273">
        <v>102</v>
      </c>
      <c r="B102" s="272" t="s">
        <v>593</v>
      </c>
      <c r="C102" s="272" t="s">
        <v>594</v>
      </c>
      <c r="D102" s="272" t="s">
        <v>410</v>
      </c>
      <c r="E102" s="274" t="s">
        <v>411</v>
      </c>
      <c r="F102" s="274" t="s">
        <v>411</v>
      </c>
    </row>
    <row r="103" spans="1:6" s="272" customFormat="1" ht="13.2">
      <c r="A103" s="273">
        <v>103</v>
      </c>
      <c r="B103" s="272" t="s">
        <v>595</v>
      </c>
      <c r="C103" s="272" t="s">
        <v>596</v>
      </c>
      <c r="D103" s="272" t="s">
        <v>473</v>
      </c>
      <c r="E103" s="274" t="s">
        <v>411</v>
      </c>
      <c r="F103" s="274" t="s">
        <v>411</v>
      </c>
    </row>
    <row r="104" spans="1:6" s="272" customFormat="1" ht="13.2">
      <c r="A104" s="273">
        <v>104</v>
      </c>
      <c r="B104" s="272" t="s">
        <v>597</v>
      </c>
      <c r="C104" s="272" t="s">
        <v>598</v>
      </c>
      <c r="D104" s="272" t="s">
        <v>405</v>
      </c>
      <c r="E104" s="274" t="s">
        <v>378</v>
      </c>
      <c r="F104" s="274" t="s">
        <v>378</v>
      </c>
    </row>
    <row r="105" spans="1:6" s="272" customFormat="1" ht="13.2">
      <c r="A105" s="273">
        <v>105</v>
      </c>
      <c r="B105" s="272" t="s">
        <v>599</v>
      </c>
      <c r="C105" s="272" t="s">
        <v>600</v>
      </c>
      <c r="D105" s="272" t="s">
        <v>377</v>
      </c>
      <c r="E105" s="274" t="s">
        <v>378</v>
      </c>
      <c r="F105" s="274" t="s">
        <v>378</v>
      </c>
    </row>
    <row r="106" spans="1:6" s="272" customFormat="1" ht="13.2">
      <c r="A106" s="273">
        <v>106</v>
      </c>
      <c r="B106" s="272" t="s">
        <v>601</v>
      </c>
      <c r="C106" s="272" t="s">
        <v>602</v>
      </c>
      <c r="D106" s="272" t="s">
        <v>377</v>
      </c>
      <c r="E106" s="274" t="s">
        <v>378</v>
      </c>
      <c r="F106" s="274" t="s">
        <v>378</v>
      </c>
    </row>
    <row r="107" spans="1:6" s="272" customFormat="1" ht="13.2">
      <c r="A107" s="273">
        <v>107</v>
      </c>
      <c r="B107" s="272" t="s">
        <v>603</v>
      </c>
      <c r="C107" s="272" t="s">
        <v>604</v>
      </c>
      <c r="D107" s="272" t="s">
        <v>410</v>
      </c>
      <c r="E107" s="274" t="s">
        <v>411</v>
      </c>
      <c r="F107" s="274" t="s">
        <v>411</v>
      </c>
    </row>
    <row r="108" spans="1:6" s="272" customFormat="1" ht="13.2">
      <c r="A108" s="273">
        <v>108</v>
      </c>
      <c r="B108" s="272" t="s">
        <v>605</v>
      </c>
      <c r="C108" s="272" t="s">
        <v>606</v>
      </c>
      <c r="D108" s="272" t="s">
        <v>410</v>
      </c>
      <c r="E108" s="274" t="s">
        <v>411</v>
      </c>
      <c r="F108" s="274" t="s">
        <v>411</v>
      </c>
    </row>
    <row r="109" spans="1:6" s="272" customFormat="1" ht="13.2">
      <c r="A109" s="273">
        <v>109</v>
      </c>
      <c r="B109" s="272" t="s">
        <v>607</v>
      </c>
      <c r="C109" s="272" t="s">
        <v>608</v>
      </c>
      <c r="D109" s="272" t="s">
        <v>410</v>
      </c>
      <c r="E109" s="274" t="s">
        <v>411</v>
      </c>
      <c r="F109" s="274" t="s">
        <v>411</v>
      </c>
    </row>
    <row r="110" spans="1:6" s="272" customFormat="1" ht="13.2">
      <c r="A110" s="273">
        <v>110</v>
      </c>
      <c r="B110" s="272" t="s">
        <v>609</v>
      </c>
      <c r="C110" s="272" t="s">
        <v>610</v>
      </c>
      <c r="D110" s="272" t="s">
        <v>428</v>
      </c>
      <c r="E110" s="274" t="s">
        <v>373</v>
      </c>
      <c r="F110" s="272" t="s">
        <v>374</v>
      </c>
    </row>
    <row r="111" spans="1:6" s="272" customFormat="1" ht="13.2">
      <c r="A111" s="273">
        <v>111</v>
      </c>
      <c r="B111" s="272" t="s">
        <v>611</v>
      </c>
      <c r="C111" s="272" t="s">
        <v>612</v>
      </c>
      <c r="D111" s="272" t="s">
        <v>467</v>
      </c>
      <c r="E111" s="274" t="s">
        <v>382</v>
      </c>
      <c r="F111" s="272" t="s">
        <v>374</v>
      </c>
    </row>
    <row r="112" spans="1:6" s="272" customFormat="1" ht="13.2">
      <c r="A112" s="273">
        <v>112</v>
      </c>
      <c r="B112" s="272" t="s">
        <v>613</v>
      </c>
      <c r="C112" s="272" t="s">
        <v>614</v>
      </c>
      <c r="D112" s="272" t="s">
        <v>448</v>
      </c>
      <c r="E112" s="274" t="s">
        <v>391</v>
      </c>
      <c r="F112" s="272" t="s">
        <v>374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Q59"/>
  <sheetViews>
    <sheetView topLeftCell="A19" zoomScaleNormal="110" workbookViewId="0">
      <selection activeCell="G37" sqref="G37"/>
    </sheetView>
  </sheetViews>
  <sheetFormatPr defaultColWidth="9.6640625" defaultRowHeight="13.8"/>
  <cols>
    <col min="1" max="1" width="11.88671875" style="276" customWidth="1"/>
    <col min="2" max="2" width="11" style="276" customWidth="1"/>
    <col min="3" max="4" width="9.109375" style="276" customWidth="1"/>
    <col min="5" max="5" width="8.33203125" style="276" customWidth="1"/>
    <col min="6" max="7" width="9.109375" style="276" customWidth="1"/>
    <col min="8" max="8" width="8.109375" style="276" customWidth="1"/>
    <col min="9" max="14" width="9.109375" style="276" customWidth="1"/>
    <col min="15" max="16384" width="9.6640625" style="276"/>
  </cols>
  <sheetData>
    <row r="1" spans="1:14" ht="24" customHeight="1">
      <c r="A1" s="617" t="str">
        <f>CONCATENATE("Gentile ",PROPER(questionario!D8),",")</f>
        <v>Gentile ,</v>
      </c>
      <c r="B1" s="617"/>
      <c r="C1" s="617"/>
      <c r="D1" s="617"/>
      <c r="E1" s="617"/>
      <c r="F1" s="617"/>
      <c r="G1" s="617"/>
      <c r="H1" s="617"/>
      <c r="I1" s="617"/>
      <c r="J1" s="617"/>
      <c r="K1" s="617"/>
      <c r="L1" s="617"/>
      <c r="M1" s="617"/>
      <c r="N1" s="617"/>
    </row>
    <row r="2" spans="1:14" ht="24" customHeight="1">
      <c r="A2" s="618" t="s">
        <v>615</v>
      </c>
      <c r="B2" s="617"/>
      <c r="C2" s="617"/>
      <c r="D2" s="617"/>
      <c r="E2" s="617"/>
      <c r="F2" s="617"/>
      <c r="G2" s="617"/>
      <c r="H2" s="617"/>
      <c r="I2" s="617"/>
      <c r="J2" s="617"/>
      <c r="K2" s="617"/>
      <c r="L2" s="617"/>
      <c r="M2" s="617"/>
      <c r="N2" s="617"/>
    </row>
    <row r="3" spans="1:14" ht="36" customHeight="1">
      <c r="A3" s="619" t="s">
        <v>616</v>
      </c>
      <c r="B3" s="620"/>
      <c r="C3" s="620"/>
      <c r="D3" s="620"/>
      <c r="E3" s="620"/>
      <c r="F3" s="620"/>
      <c r="G3" s="620"/>
      <c r="H3" s="620"/>
      <c r="I3" s="620"/>
      <c r="J3" s="620"/>
      <c r="K3" s="620"/>
      <c r="L3" s="620"/>
      <c r="M3" s="620"/>
      <c r="N3" s="620"/>
    </row>
    <row r="4" spans="1:14" ht="24" customHeight="1"/>
    <row r="5" spans="1:14" ht="24" customHeight="1">
      <c r="A5" s="621"/>
      <c r="B5" s="622"/>
      <c r="C5" s="623" t="s">
        <v>47</v>
      </c>
      <c r="D5" s="623"/>
      <c r="E5" s="623"/>
      <c r="F5" s="623" t="s">
        <v>32</v>
      </c>
      <c r="G5" s="623"/>
      <c r="H5" s="623"/>
      <c r="I5" s="623" t="s">
        <v>48</v>
      </c>
      <c r="J5" s="623"/>
      <c r="K5" s="623"/>
      <c r="L5" s="623" t="s">
        <v>35</v>
      </c>
      <c r="M5" s="623"/>
      <c r="N5" s="623"/>
    </row>
    <row r="6" spans="1:14" ht="24" customHeight="1">
      <c r="A6" s="621"/>
      <c r="B6" s="622"/>
      <c r="C6" s="277" t="s">
        <v>20</v>
      </c>
      <c r="D6" s="278" t="s">
        <v>21</v>
      </c>
      <c r="E6" s="279" t="s">
        <v>47</v>
      </c>
      <c r="F6" s="277" t="s">
        <v>20</v>
      </c>
      <c r="G6" s="278" t="s">
        <v>21</v>
      </c>
      <c r="H6" s="279" t="s">
        <v>47</v>
      </c>
      <c r="I6" s="277" t="s">
        <v>20</v>
      </c>
      <c r="J6" s="278" t="s">
        <v>21</v>
      </c>
      <c r="K6" s="279" t="s">
        <v>47</v>
      </c>
      <c r="L6" s="277" t="s">
        <v>20</v>
      </c>
      <c r="M6" s="278" t="s">
        <v>21</v>
      </c>
      <c r="N6" s="279" t="s">
        <v>47</v>
      </c>
    </row>
    <row r="7" spans="1:14" ht="24" customHeight="1">
      <c r="A7" s="625" t="s">
        <v>51</v>
      </c>
      <c r="B7" s="626"/>
      <c r="C7" s="280">
        <f>+F7+I7+L7</f>
        <v>0</v>
      </c>
      <c r="D7" s="281">
        <f>+G7+J7+M7</f>
        <v>0</v>
      </c>
      <c r="E7" s="282">
        <f>+H7+K7+N7</f>
        <v>0</v>
      </c>
      <c r="F7" s="311">
        <f>+questionario!S113</f>
        <v>0</v>
      </c>
      <c r="G7" s="312">
        <f>+questionario!T113</f>
        <v>0</v>
      </c>
      <c r="H7" s="313">
        <f>+F7+G7</f>
        <v>0</v>
      </c>
      <c r="I7" s="311">
        <f>+questionario!V113</f>
        <v>0</v>
      </c>
      <c r="J7" s="312">
        <f>+questionario!W113</f>
        <v>0</v>
      </c>
      <c r="K7" s="313">
        <f>+I7+J7</f>
        <v>0</v>
      </c>
      <c r="L7" s="311">
        <f>+questionario!Y113</f>
        <v>0</v>
      </c>
      <c r="M7" s="312">
        <f>+questionario!Z113</f>
        <v>0</v>
      </c>
      <c r="N7" s="313">
        <f>+L7+M7</f>
        <v>0</v>
      </c>
    </row>
    <row r="8" spans="1:14" ht="24" customHeight="1">
      <c r="A8" s="625" t="s">
        <v>52</v>
      </c>
      <c r="B8" s="627"/>
      <c r="C8" s="330" t="str">
        <f>IF(C$7&gt;0,+(F8*F$7+I8*I$7+L8*L$7)/C$7,"0")</f>
        <v>0</v>
      </c>
      <c r="D8" s="331" t="str">
        <f>IF(D$7&gt;0,+(G8*G$7+J8*J$7+M8*M$7)/D$7,"0")</f>
        <v>0</v>
      </c>
      <c r="E8" s="332" t="str">
        <f>IF(C7&gt;0,IF(D7&gt;0,+(C8*C7+D8*D7)/E7,C8),D8)</f>
        <v>0</v>
      </c>
      <c r="F8" s="333" t="str">
        <f>+questionario!S114</f>
        <v>0</v>
      </c>
      <c r="G8" s="334" t="str">
        <f>+questionario!T114</f>
        <v>0</v>
      </c>
      <c r="H8" s="335" t="str">
        <f>IF(F7&gt;0,IF(G7&gt;0,+(F8*F7+G8*G7)/H7,F8),G8)</f>
        <v>0</v>
      </c>
      <c r="I8" s="333" t="str">
        <f>+questionario!V114</f>
        <v>0</v>
      </c>
      <c r="J8" s="334" t="str">
        <f>+questionario!W114</f>
        <v>0</v>
      </c>
      <c r="K8" s="335" t="str">
        <f>IF(I7&gt;0,IF(J7&gt;0,+(I8*I7+J8*J7)/K7,I8),J8)</f>
        <v>0</v>
      </c>
      <c r="L8" s="333" t="str">
        <f>+questionario!Y114</f>
        <v>0</v>
      </c>
      <c r="M8" s="334" t="str">
        <f>+questionario!Z114</f>
        <v>0</v>
      </c>
      <c r="N8" s="335" t="str">
        <f>IF(L7&gt;0,IF(M7&gt;0,+(L8*L7+M8*M7)/N7,L8),M8)</f>
        <v>0</v>
      </c>
    </row>
    <row r="9" spans="1:14" ht="24" customHeight="1">
      <c r="A9" s="625" t="s">
        <v>53</v>
      </c>
      <c r="B9" s="626"/>
      <c r="C9" s="330" t="str">
        <f>IF($C$7&gt;0,+(F9*$F$7+I9*$I$7+L9*$L$7)/$C$7,"0")</f>
        <v>0</v>
      </c>
      <c r="D9" s="331" t="str">
        <f>IF(D$7&gt;0,+(G9*G$7+J9*J$7+M9*M$7)/D$7,"0")</f>
        <v>0</v>
      </c>
      <c r="E9" s="332" t="str">
        <f>IF(C7&gt;0,IF(D7&gt;0,+(C9*C7+D9*D7)/E7,C9),D9)</f>
        <v>0</v>
      </c>
      <c r="F9" s="333" t="str">
        <f>+questionario!S115</f>
        <v>0</v>
      </c>
      <c r="G9" s="334" t="str">
        <f>+questionario!T115</f>
        <v>0</v>
      </c>
      <c r="H9" s="335" t="str">
        <f>IF(F7&gt;0,IF(G7&gt;0,+(F9*F7+G9*G7)/H7,F9),G9)</f>
        <v>0</v>
      </c>
      <c r="I9" s="333" t="str">
        <f>+questionario!V115</f>
        <v>0</v>
      </c>
      <c r="J9" s="334" t="str">
        <f>+questionario!W115</f>
        <v>0</v>
      </c>
      <c r="K9" s="335" t="str">
        <f>IF(I7&gt;0,IF(J7&gt;0,+(I9*I7+J9*J7)/K7,I9),J9)</f>
        <v>0</v>
      </c>
      <c r="L9" s="333" t="str">
        <f>+questionario!Y115</f>
        <v>0</v>
      </c>
      <c r="M9" s="334" t="str">
        <f>+questionario!Z115</f>
        <v>0</v>
      </c>
      <c r="N9" s="335" t="str">
        <f>IF(L7&gt;0,IF(M7&gt;0,+(L9*L7+M9*M7)/N7,L9),M9)</f>
        <v>0</v>
      </c>
    </row>
    <row r="10" spans="1:14" ht="24" customHeight="1">
      <c r="A10" s="625" t="s">
        <v>54</v>
      </c>
      <c r="B10" s="626"/>
      <c r="C10" s="283" t="str">
        <f>IF($C$7&gt;0,+(F10*$F$7+I10*$I$7+L10*$L$7)/$C$7,"0")</f>
        <v>0</v>
      </c>
      <c r="D10" s="284" t="str">
        <f>IF(D$7&gt;0,+(G10*G$7+J10*J$7+M10*M$7)/D$7,"0")</f>
        <v>0</v>
      </c>
      <c r="E10" s="285" t="str">
        <f>IF(C7&gt;0,IF(D7&gt;0,+E8-E9,C10),D10)</f>
        <v>0</v>
      </c>
      <c r="F10" s="314" t="str">
        <f>IF(F7&gt;0,+F8-F9,"0")</f>
        <v>0</v>
      </c>
      <c r="G10" s="315" t="str">
        <f>IF(G7&gt;0,+G8-G9,"0")</f>
        <v>0</v>
      </c>
      <c r="H10" s="316" t="str">
        <f>IF(F7&gt;0,IF(G7&gt;0,+H8-H9,F10),G10)</f>
        <v>0</v>
      </c>
      <c r="I10" s="314" t="str">
        <f>IF(I7&gt;0,+I8-I9,"0")</f>
        <v>0</v>
      </c>
      <c r="J10" s="315" t="str">
        <f>IF(J7&gt;0,+J8-J9,"0")</f>
        <v>0</v>
      </c>
      <c r="K10" s="316" t="str">
        <f>IF(I7&gt;0,IF(J7&gt;0,+K8-K9,I10),J10)</f>
        <v>0</v>
      </c>
      <c r="L10" s="314" t="str">
        <f>IF(L7&gt;0,+L8-L9,"0")</f>
        <v>0</v>
      </c>
      <c r="M10" s="315" t="str">
        <f>IF(M7&gt;0,+M8-M9,"0")</f>
        <v>0</v>
      </c>
      <c r="N10" s="316" t="str">
        <f>IF(L7&gt;0,IF(M7&gt;0,+N8-N9,L10),M10)</f>
        <v>0</v>
      </c>
    </row>
    <row r="11" spans="1:14" ht="24" customHeight="1">
      <c r="A11" s="628" t="s">
        <v>83</v>
      </c>
      <c r="B11" s="629"/>
      <c r="C11" s="286" t="str">
        <f>IF($C$7&gt;0,+(F11*$F$7+I11*$I$7+L11*$L$7)/$C$7,"0")</f>
        <v>0</v>
      </c>
      <c r="D11" s="287" t="str">
        <f>IF(D$7&gt;0,+(G11*G$7+J11*J$7+M11*M$7)/D$7,"0")</f>
        <v>0</v>
      </c>
      <c r="E11" s="288" t="str">
        <f>IF(C7&gt;0,IF(D7&gt;0,+E10/E8,C11),D11)</f>
        <v>0</v>
      </c>
      <c r="F11" s="286" t="str">
        <f>IF(F7&gt;0,+F10/F8,"0")</f>
        <v>0</v>
      </c>
      <c r="G11" s="287" t="str">
        <f>IF(G7&gt;0,+G10/G8,"0")</f>
        <v>0</v>
      </c>
      <c r="H11" s="288" t="str">
        <f>IF(F7&gt;0,IF(G7&gt;0,+H10/H8,F11),G11)</f>
        <v>0</v>
      </c>
      <c r="I11" s="286" t="str">
        <f>IF(I7&gt;0,+I10/I8,"0")</f>
        <v>0</v>
      </c>
      <c r="J11" s="287" t="str">
        <f>IF(J7&gt;0,+J10/J8,"0")</f>
        <v>0</v>
      </c>
      <c r="K11" s="288" t="str">
        <f>IF(I7&gt;0,IF(J7&gt;0,+K10/K8,I11),J11)</f>
        <v>0</v>
      </c>
      <c r="L11" s="286" t="str">
        <f>IF(L7&gt;0,+L10/L8,"0")</f>
        <v>0</v>
      </c>
      <c r="M11" s="287" t="str">
        <f>IF(M7&gt;0,+M10/M8,"0")</f>
        <v>0</v>
      </c>
      <c r="N11" s="288" t="str">
        <f>IF(L7&gt;0,IF(M7&gt;0,+N10/N8,L11),M11)</f>
        <v>0</v>
      </c>
    </row>
    <row r="12" spans="1:14" ht="24" customHeight="1">
      <c r="A12" s="630" t="s">
        <v>637</v>
      </c>
      <c r="B12" s="630"/>
      <c r="C12" s="630"/>
      <c r="D12" s="630"/>
      <c r="E12" s="630"/>
      <c r="F12" s="630"/>
      <c r="G12" s="630"/>
      <c r="H12" s="630"/>
      <c r="I12" s="630"/>
      <c r="J12" s="630"/>
      <c r="K12" s="630"/>
      <c r="L12" s="630"/>
      <c r="M12" s="630"/>
      <c r="N12" s="630"/>
    </row>
    <row r="13" spans="1:14" ht="24" customHeight="1"/>
    <row r="14" spans="1:14" ht="24" customHeight="1">
      <c r="A14" s="618" t="s">
        <v>617</v>
      </c>
      <c r="B14" s="618"/>
      <c r="C14" s="618"/>
      <c r="D14" s="618"/>
      <c r="E14" s="618"/>
      <c r="F14" s="618"/>
      <c r="G14" s="618"/>
      <c r="H14" s="618"/>
      <c r="I14" s="618"/>
      <c r="J14" s="618"/>
      <c r="K14" s="618"/>
      <c r="L14" s="618"/>
      <c r="M14" s="618"/>
      <c r="N14" s="618"/>
    </row>
    <row r="15" spans="1:14" ht="36" customHeight="1">
      <c r="A15" s="624" t="str">
        <f>CONCATENATE("Ci auguriamo di poter contare anche in futuro sulla sua attiva partecipazione, e provvederemo a informarla - all’indirizzo ",LOWER(questionario!B10)," che ha indicato sul questionario - non appena saranno disponibili i risultati dell’indagine.")</f>
        <v>Ci auguriamo di poter contare anche in futuro sulla sua attiva partecipazione, e provvederemo a informarla - all’indirizzo  che ha indicato sul questionario - non appena saranno disponibili i risultati dell’indagine.</v>
      </c>
      <c r="B15" s="624"/>
      <c r="C15" s="624"/>
      <c r="D15" s="624"/>
      <c r="E15" s="624"/>
      <c r="F15" s="624"/>
      <c r="G15" s="624"/>
      <c r="H15" s="624"/>
      <c r="I15" s="624"/>
      <c r="J15" s="624"/>
      <c r="K15" s="624"/>
      <c r="L15" s="624"/>
      <c r="M15" s="624"/>
      <c r="N15" s="624"/>
    </row>
    <row r="16" spans="1:14" ht="24" customHeight="1">
      <c r="A16" s="618" t="s">
        <v>618</v>
      </c>
      <c r="B16" s="618"/>
      <c r="C16" s="618"/>
      <c r="D16" s="618"/>
      <c r="E16" s="618"/>
      <c r="F16" s="618"/>
      <c r="G16" s="618"/>
      <c r="H16" s="618"/>
      <c r="I16" s="618"/>
      <c r="J16" s="618"/>
      <c r="K16" s="618"/>
      <c r="L16" s="618"/>
      <c r="M16" s="618"/>
      <c r="N16" s="618"/>
    </row>
    <row r="23" spans="1:17" ht="18" customHeight="1">
      <c r="A23" s="289" t="s">
        <v>619</v>
      </c>
      <c r="B23" s="290"/>
      <c r="C23" s="290"/>
      <c r="D23" s="290"/>
      <c r="E23" s="291"/>
      <c r="F23" s="290"/>
      <c r="G23" s="290"/>
      <c r="H23" s="292"/>
      <c r="I23" s="293"/>
      <c r="J23" s="293"/>
      <c r="K23" s="293"/>
      <c r="L23" s="293"/>
      <c r="M23" s="293"/>
      <c r="N23" s="293"/>
      <c r="O23" s="293"/>
      <c r="P23" s="293"/>
      <c r="Q23" s="293"/>
    </row>
    <row r="24" spans="1:17" ht="18" customHeight="1">
      <c r="A24" s="294"/>
      <c r="B24" s="295"/>
      <c r="C24" s="295"/>
      <c r="D24" s="295"/>
      <c r="E24" s="295"/>
      <c r="F24" s="295"/>
      <c r="G24" s="295"/>
      <c r="H24" s="296"/>
      <c r="I24" s="293"/>
      <c r="J24" s="293"/>
      <c r="K24" s="293"/>
      <c r="L24" s="293"/>
      <c r="M24" s="293"/>
      <c r="N24" s="293"/>
      <c r="O24" s="293"/>
      <c r="P24" s="293"/>
      <c r="Q24" s="293"/>
    </row>
    <row r="25" spans="1:17" ht="18" customHeight="1">
      <c r="A25" s="297" t="s">
        <v>620</v>
      </c>
      <c r="B25" s="298"/>
      <c r="C25" s="298"/>
      <c r="D25" s="295"/>
      <c r="E25" s="295"/>
      <c r="F25" s="295"/>
      <c r="G25" s="299" t="s">
        <v>621</v>
      </c>
      <c r="H25" s="296"/>
      <c r="I25" s="293"/>
      <c r="J25" s="293"/>
      <c r="K25" s="293"/>
      <c r="L25" s="293"/>
      <c r="M25" s="293"/>
      <c r="N25" s="293"/>
      <c r="O25" s="293"/>
      <c r="P25" s="293"/>
      <c r="Q25" s="293"/>
    </row>
    <row r="26" spans="1:17" ht="18" customHeight="1">
      <c r="A26" s="297"/>
      <c r="B26" s="295"/>
      <c r="C26" s="295"/>
      <c r="D26" s="295"/>
      <c r="E26" s="295"/>
      <c r="F26" s="295"/>
      <c r="G26" s="298"/>
      <c r="H26" s="296"/>
      <c r="I26" s="293"/>
      <c r="J26" s="293"/>
      <c r="K26" s="293"/>
      <c r="L26" s="293"/>
      <c r="M26" s="293"/>
      <c r="N26" s="293"/>
      <c r="O26" s="293"/>
      <c r="P26" s="293"/>
      <c r="Q26" s="293"/>
    </row>
    <row r="27" spans="1:17" ht="18" customHeight="1">
      <c r="A27" s="297" t="s">
        <v>636</v>
      </c>
      <c r="B27" s="295"/>
      <c r="C27" s="295"/>
      <c r="D27" s="295"/>
      <c r="E27" s="295"/>
      <c r="F27" s="295"/>
      <c r="G27" s="298">
        <v>9</v>
      </c>
      <c r="H27" s="296"/>
      <c r="I27" s="293"/>
      <c r="J27" s="293"/>
      <c r="K27" s="293"/>
      <c r="L27" s="293"/>
      <c r="M27" s="293"/>
      <c r="N27" s="293"/>
      <c r="O27" s="293"/>
      <c r="P27" s="293"/>
      <c r="Q27" s="293"/>
    </row>
    <row r="28" spans="1:17" ht="18" customHeight="1">
      <c r="A28" s="297" t="s">
        <v>659</v>
      </c>
      <c r="B28" s="295"/>
      <c r="C28" s="295"/>
      <c r="D28" s="295"/>
      <c r="E28" s="295"/>
      <c r="F28" s="295"/>
      <c r="G28" s="298">
        <v>11</v>
      </c>
      <c r="H28" s="296"/>
      <c r="I28" s="293"/>
      <c r="J28" s="293"/>
      <c r="K28" s="293"/>
      <c r="L28" s="293"/>
      <c r="M28" s="293"/>
      <c r="N28" s="293"/>
      <c r="O28" s="293"/>
      <c r="P28" s="293"/>
      <c r="Q28" s="293"/>
    </row>
    <row r="29" spans="1:17" ht="18" customHeight="1">
      <c r="A29" s="297" t="s">
        <v>660</v>
      </c>
      <c r="B29" s="295"/>
      <c r="C29" s="295"/>
      <c r="D29" s="295"/>
      <c r="E29" s="295"/>
      <c r="F29" s="295"/>
      <c r="G29" s="298">
        <f>AVERAGE(G27:G28)</f>
        <v>10</v>
      </c>
      <c r="H29" s="296"/>
      <c r="I29" s="275"/>
      <c r="J29" s="275"/>
      <c r="K29" s="275"/>
      <c r="L29" s="275"/>
      <c r="M29" s="275"/>
      <c r="N29" s="275"/>
      <c r="O29" s="275"/>
      <c r="P29" s="275"/>
      <c r="Q29" s="275"/>
    </row>
    <row r="30" spans="1:17" ht="18" customHeight="1">
      <c r="A30" s="297" t="s">
        <v>622</v>
      </c>
      <c r="B30" s="298"/>
      <c r="C30" s="298"/>
      <c r="D30" s="298"/>
      <c r="E30" s="298"/>
      <c r="F30" s="298"/>
      <c r="G30" s="298">
        <v>365</v>
      </c>
      <c r="H30" s="300"/>
      <c r="I30" s="275"/>
      <c r="J30" s="275"/>
      <c r="K30" s="275"/>
      <c r="L30" s="275"/>
      <c r="M30" s="275"/>
      <c r="N30" s="275"/>
      <c r="O30" s="275"/>
      <c r="P30" s="275"/>
      <c r="Q30" s="275"/>
    </row>
    <row r="31" spans="1:17" ht="18" customHeight="1">
      <c r="A31" s="297" t="s">
        <v>623</v>
      </c>
      <c r="B31" s="298"/>
      <c r="C31" s="298"/>
      <c r="D31" s="298"/>
      <c r="E31" s="298"/>
      <c r="F31" s="298"/>
      <c r="G31" s="298">
        <v>104</v>
      </c>
      <c r="H31" s="300"/>
      <c r="I31" s="275"/>
      <c r="J31" s="275"/>
      <c r="K31" s="275"/>
      <c r="L31" s="275"/>
      <c r="M31" s="275"/>
      <c r="N31" s="275"/>
      <c r="O31" s="275"/>
      <c r="P31" s="275"/>
      <c r="Q31" s="275"/>
    </row>
    <row r="32" spans="1:17" ht="18" customHeight="1">
      <c r="A32" s="297" t="s">
        <v>661</v>
      </c>
      <c r="B32" s="298"/>
      <c r="C32" s="298"/>
      <c r="D32" s="298"/>
      <c r="E32" s="298"/>
      <c r="F32" s="298"/>
      <c r="G32" s="298">
        <v>9</v>
      </c>
      <c r="H32" s="300"/>
      <c r="I32" s="301"/>
      <c r="J32" s="275"/>
      <c r="K32" s="275"/>
      <c r="L32" s="275"/>
      <c r="M32" s="275"/>
      <c r="N32" s="275"/>
      <c r="O32" s="275"/>
      <c r="P32" s="275"/>
      <c r="Q32" s="275"/>
    </row>
    <row r="33" spans="1:17" ht="18" customHeight="1">
      <c r="A33" s="297" t="s">
        <v>624</v>
      </c>
      <c r="B33" s="295"/>
      <c r="C33" s="295"/>
      <c r="D33" s="295"/>
      <c r="E33" s="295"/>
      <c r="F33" s="295"/>
      <c r="G33" s="298">
        <v>33</v>
      </c>
      <c r="H33" s="296"/>
      <c r="I33" s="275"/>
      <c r="J33" s="275"/>
      <c r="K33" s="275"/>
      <c r="L33" s="275"/>
      <c r="M33" s="275"/>
      <c r="N33" s="275"/>
      <c r="O33" s="275"/>
      <c r="P33" s="275"/>
      <c r="Q33" s="275"/>
    </row>
    <row r="34" spans="1:17" ht="18" customHeight="1">
      <c r="A34" s="297" t="s">
        <v>625</v>
      </c>
      <c r="B34" s="295"/>
      <c r="C34" s="295"/>
      <c r="D34" s="295"/>
      <c r="E34" s="295"/>
      <c r="F34" s="295"/>
      <c r="G34" s="298">
        <v>40</v>
      </c>
      <c r="H34" s="296"/>
      <c r="I34" s="275"/>
      <c r="J34" s="275"/>
      <c r="K34" s="275"/>
      <c r="L34" s="275"/>
      <c r="M34" s="275"/>
      <c r="N34" s="275"/>
      <c r="O34" s="275"/>
      <c r="P34" s="275"/>
      <c r="Q34" s="275"/>
    </row>
    <row r="35" spans="1:17" ht="18" customHeight="1">
      <c r="A35" s="297" t="s">
        <v>626</v>
      </c>
      <c r="B35" s="295"/>
      <c r="C35" s="295"/>
      <c r="D35" s="295"/>
      <c r="E35" s="295"/>
      <c r="F35" s="295"/>
      <c r="G35" s="298">
        <v>60</v>
      </c>
      <c r="H35" s="296"/>
      <c r="I35" s="275"/>
      <c r="J35" s="275"/>
      <c r="K35" s="275"/>
      <c r="L35" s="275"/>
      <c r="M35" s="275"/>
      <c r="N35" s="275"/>
      <c r="O35" s="275"/>
      <c r="P35" s="275"/>
      <c r="Q35" s="275"/>
    </row>
    <row r="36" spans="1:17" ht="18" customHeight="1">
      <c r="A36" s="297" t="s">
        <v>627</v>
      </c>
      <c r="B36" s="295"/>
      <c r="C36" s="295"/>
      <c r="D36" s="295"/>
      <c r="E36" s="295"/>
      <c r="F36" s="295"/>
      <c r="G36" s="298">
        <f>500/G29</f>
        <v>50</v>
      </c>
      <c r="H36" s="296"/>
      <c r="I36" s="275"/>
      <c r="J36" s="275"/>
      <c r="K36" s="275"/>
      <c r="L36" s="275"/>
      <c r="M36" s="275"/>
      <c r="N36" s="275"/>
      <c r="O36" s="275"/>
      <c r="P36" s="275"/>
      <c r="Q36" s="275"/>
    </row>
    <row r="37" spans="1:17" ht="18" customHeight="1">
      <c r="A37" s="302" t="s">
        <v>662</v>
      </c>
      <c r="B37" s="295"/>
      <c r="C37" s="295"/>
      <c r="D37" s="295"/>
      <c r="E37" s="295"/>
      <c r="F37" s="295"/>
      <c r="G37" s="303"/>
      <c r="H37" s="296"/>
      <c r="I37" s="275"/>
      <c r="J37" s="275"/>
      <c r="K37" s="275"/>
      <c r="L37" s="275"/>
      <c r="M37" s="275"/>
      <c r="N37" s="275"/>
      <c r="O37" s="275"/>
      <c r="P37" s="275"/>
      <c r="Q37" s="275"/>
    </row>
    <row r="38" spans="1:17" ht="18" customHeight="1">
      <c r="A38" s="297"/>
      <c r="B38" s="295"/>
      <c r="C38" s="295"/>
      <c r="D38" s="295"/>
      <c r="E38" s="295"/>
      <c r="F38" s="295"/>
      <c r="G38" s="298"/>
      <c r="H38" s="296"/>
      <c r="I38" s="275"/>
      <c r="J38" s="275"/>
      <c r="K38" s="275"/>
      <c r="L38" s="275"/>
      <c r="M38" s="275"/>
      <c r="N38" s="275"/>
      <c r="O38" s="275"/>
      <c r="P38" s="275"/>
      <c r="Q38" s="275"/>
    </row>
    <row r="39" spans="1:17" ht="18" customHeight="1">
      <c r="A39" s="297" t="s">
        <v>628</v>
      </c>
      <c r="B39" s="295"/>
      <c r="C39" s="295"/>
      <c r="D39" s="295"/>
      <c r="E39" s="295"/>
      <c r="F39" s="295"/>
      <c r="G39" s="298">
        <f>100/G29</f>
        <v>10</v>
      </c>
      <c r="H39" s="296"/>
      <c r="I39" s="275"/>
      <c r="J39" s="275"/>
      <c r="K39" s="275"/>
      <c r="L39" s="275"/>
      <c r="M39" s="275"/>
      <c r="N39" s="275"/>
      <c r="O39" s="275"/>
      <c r="P39" s="275"/>
      <c r="Q39" s="275"/>
    </row>
    <row r="40" spans="1:17" ht="18" customHeight="1">
      <c r="A40" s="297" t="s">
        <v>57</v>
      </c>
      <c r="B40" s="295"/>
      <c r="C40" s="295"/>
      <c r="D40" s="295"/>
      <c r="E40" s="295"/>
      <c r="F40" s="295"/>
      <c r="G40" s="298">
        <f>100/G29</f>
        <v>10</v>
      </c>
      <c r="H40" s="296"/>
      <c r="I40" s="275"/>
      <c r="J40" s="275"/>
      <c r="K40" s="275"/>
      <c r="L40" s="275"/>
      <c r="M40" s="275"/>
      <c r="N40" s="275"/>
      <c r="O40" s="275"/>
      <c r="P40" s="275"/>
      <c r="Q40" s="275"/>
    </row>
    <row r="41" spans="1:17" ht="18" customHeight="1">
      <c r="A41" s="297" t="s">
        <v>62</v>
      </c>
      <c r="B41" s="295"/>
      <c r="C41" s="295"/>
      <c r="D41" s="295"/>
      <c r="E41" s="295"/>
      <c r="F41" s="295"/>
      <c r="G41" s="298">
        <f>100/G29</f>
        <v>10</v>
      </c>
      <c r="H41" s="296"/>
      <c r="I41" s="293"/>
      <c r="J41" s="293"/>
      <c r="K41" s="293"/>
      <c r="L41" s="293"/>
      <c r="M41" s="293"/>
      <c r="N41" s="293"/>
      <c r="O41" s="293"/>
      <c r="P41" s="293"/>
      <c r="Q41" s="293"/>
    </row>
    <row r="42" spans="1:17" ht="18" customHeight="1">
      <c r="A42" s="297" t="s">
        <v>629</v>
      </c>
      <c r="B42" s="295"/>
      <c r="C42" s="295"/>
      <c r="D42" s="295"/>
      <c r="E42" s="295"/>
      <c r="F42" s="295"/>
      <c r="G42" s="298">
        <f>100/G29</f>
        <v>10</v>
      </c>
      <c r="H42" s="296"/>
      <c r="I42" s="293"/>
      <c r="J42" s="293"/>
      <c r="K42" s="293"/>
      <c r="L42" s="293"/>
      <c r="M42" s="293"/>
      <c r="N42" s="293"/>
      <c r="O42" s="304"/>
      <c r="P42" s="293"/>
      <c r="Q42" s="293"/>
    </row>
    <row r="43" spans="1:17" ht="18" customHeight="1">
      <c r="A43" s="297" t="s">
        <v>630</v>
      </c>
      <c r="B43" s="295"/>
      <c r="C43" s="295"/>
      <c r="D43" s="295"/>
      <c r="E43" s="295"/>
      <c r="F43" s="295"/>
      <c r="G43" s="298">
        <f>100/G29</f>
        <v>10</v>
      </c>
      <c r="H43" s="296"/>
      <c r="I43" s="293"/>
      <c r="J43" s="293"/>
      <c r="K43" s="293"/>
      <c r="L43" s="293"/>
      <c r="M43" s="293"/>
      <c r="N43" s="293"/>
      <c r="O43" s="293"/>
      <c r="P43" s="293"/>
      <c r="Q43" s="293"/>
    </row>
    <row r="44" spans="1:17" ht="18" customHeight="1">
      <c r="A44" s="297" t="s">
        <v>69</v>
      </c>
      <c r="B44" s="295"/>
      <c r="C44" s="295"/>
      <c r="D44" s="295"/>
      <c r="E44" s="295"/>
      <c r="F44" s="295"/>
      <c r="G44" s="298">
        <f>100/G29</f>
        <v>10</v>
      </c>
      <c r="H44" s="296"/>
      <c r="I44" s="293"/>
      <c r="J44" s="293"/>
      <c r="K44" s="293"/>
      <c r="L44" s="293"/>
      <c r="M44" s="293"/>
      <c r="N44" s="293"/>
      <c r="O44" s="293"/>
      <c r="P44" s="293"/>
      <c r="Q44" s="293"/>
    </row>
    <row r="45" spans="1:17" ht="18" customHeight="1">
      <c r="A45" s="297" t="s">
        <v>631</v>
      </c>
      <c r="B45" s="295"/>
      <c r="C45" s="295"/>
      <c r="D45" s="295"/>
      <c r="E45" s="295"/>
      <c r="F45" s="295"/>
      <c r="G45" s="298">
        <f>100/G29</f>
        <v>10</v>
      </c>
      <c r="H45" s="296"/>
      <c r="I45" s="293"/>
      <c r="J45" s="293"/>
      <c r="K45" s="293"/>
      <c r="L45" s="293"/>
      <c r="M45" s="293"/>
      <c r="N45" s="293"/>
      <c r="O45" s="293"/>
      <c r="P45" s="293"/>
      <c r="Q45" s="293"/>
    </row>
    <row r="46" spans="1:17" ht="18" customHeight="1">
      <c r="A46" s="302" t="s">
        <v>632</v>
      </c>
      <c r="B46" s="295"/>
      <c r="C46" s="295"/>
      <c r="D46" s="295"/>
      <c r="E46" s="295"/>
      <c r="F46" s="295"/>
      <c r="G46" s="305">
        <f>SUM(G39:G45)</f>
        <v>70</v>
      </c>
      <c r="H46" s="296"/>
      <c r="I46" s="293"/>
      <c r="J46" s="293"/>
      <c r="K46" s="293"/>
      <c r="L46" s="293"/>
      <c r="M46" s="293"/>
      <c r="N46" s="293"/>
      <c r="O46" s="293"/>
      <c r="P46" s="293"/>
      <c r="Q46" s="293"/>
    </row>
    <row r="47" spans="1:17" ht="18" customHeight="1">
      <c r="A47" s="297"/>
      <c r="B47" s="298"/>
      <c r="C47" s="298"/>
      <c r="D47" s="295"/>
      <c r="E47" s="295"/>
      <c r="F47" s="295"/>
      <c r="G47" s="295"/>
      <c r="H47" s="296"/>
      <c r="I47" s="293"/>
      <c r="J47" s="293"/>
      <c r="K47" s="293"/>
      <c r="L47" s="293"/>
      <c r="M47" s="293"/>
      <c r="N47" s="293"/>
      <c r="O47" s="293"/>
      <c r="P47" s="293"/>
      <c r="Q47" s="293"/>
    </row>
    <row r="48" spans="1:17" ht="18" customHeight="1">
      <c r="A48" s="306" t="s">
        <v>633</v>
      </c>
      <c r="B48" s="307"/>
      <c r="C48" s="308"/>
      <c r="D48" s="307"/>
      <c r="E48" s="307"/>
      <c r="F48" s="307"/>
      <c r="G48" s="309" t="e">
        <f>G46/G37</f>
        <v>#DIV/0!</v>
      </c>
      <c r="H48" s="310"/>
      <c r="I48" s="293"/>
      <c r="J48" s="293"/>
      <c r="K48" s="293"/>
      <c r="L48" s="293"/>
      <c r="M48" s="293"/>
      <c r="N48" s="293"/>
      <c r="O48" s="293"/>
      <c r="P48" s="293"/>
      <c r="Q48" s="293"/>
    </row>
    <row r="49" spans="4:10" ht="18" customHeight="1"/>
    <row r="59" spans="4:10">
      <c r="D59" s="276">
        <f>+D55+SUM(D56:E58)</f>
        <v>0</v>
      </c>
      <c r="F59" s="276">
        <f>+F55+SUM(F56:G58)</f>
        <v>0</v>
      </c>
      <c r="H59" s="276">
        <f>+H55+SUM(H56:I58)</f>
        <v>0</v>
      </c>
      <c r="J59" s="276">
        <f>+J55+SUM(J56:K58)</f>
        <v>0</v>
      </c>
    </row>
  </sheetData>
  <mergeCells count="17">
    <mergeCell ref="A14:N14"/>
    <mergeCell ref="A15:N15"/>
    <mergeCell ref="A16:N16"/>
    <mergeCell ref="A7:B7"/>
    <mergeCell ref="A8:B8"/>
    <mergeCell ref="A9:B9"/>
    <mergeCell ref="A10:B10"/>
    <mergeCell ref="A11:B11"/>
    <mergeCell ref="A12:N12"/>
    <mergeCell ref="A1:N1"/>
    <mergeCell ref="A2:N2"/>
    <mergeCell ref="A3:N3"/>
    <mergeCell ref="A5:B6"/>
    <mergeCell ref="C5:E5"/>
    <mergeCell ref="F5:H5"/>
    <mergeCell ref="I5:K5"/>
    <mergeCell ref="L5:N5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5</vt:i4>
      </vt:variant>
      <vt:variant>
        <vt:lpstr>Intervalli denominati</vt:lpstr>
      </vt:variant>
      <vt:variant>
        <vt:i4>3</vt:i4>
      </vt:variant>
    </vt:vector>
  </HeadingPairs>
  <TitlesOfParts>
    <vt:vector size="8" baseType="lpstr">
      <vt:lpstr>questionario</vt:lpstr>
      <vt:lpstr>ccnl</vt:lpstr>
      <vt:lpstr>provincia</vt:lpstr>
      <vt:lpstr>feedback assenze</vt:lpstr>
      <vt:lpstr>Foglio1</vt:lpstr>
      <vt:lpstr>ccnl!Area_stampa</vt:lpstr>
      <vt:lpstr>questionario!Area_stampa</vt:lpstr>
      <vt:lpstr>ccnl!Titoli_stampa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glabartino</dc:creator>
  <cp:lastModifiedBy>glabartino</cp:lastModifiedBy>
  <cp:lastPrinted>2019-02-12T09:50:36Z</cp:lastPrinted>
  <dcterms:created xsi:type="dcterms:W3CDTF">2018-02-13T10:01:45Z</dcterms:created>
  <dcterms:modified xsi:type="dcterms:W3CDTF">2019-02-15T09:57:43Z</dcterms:modified>
</cp:coreProperties>
</file>